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641969B3-27A4-4242-A08E-950392546ACF}" xr6:coauthVersionLast="47" xr6:coauthVersionMax="47" xr10:uidLastSave="{00000000-0000-0000-0000-000000000000}"/>
  <bookViews>
    <workbookView xWindow="-120" yWindow="-120" windowWidth="29040" windowHeight="15840" tabRatio="749" firstSheet="5" activeTab="5" xr2:uid="{00000000-000D-0000-FFFF-FFFF00000000}"/>
  </bookViews>
  <sheets>
    <sheet name="Hoja1" sheetId="1" state="hidden" r:id="rId1"/>
    <sheet name="Hoja7" sheetId="28" state="hidden" r:id="rId2"/>
    <sheet name="Hoja6" sheetId="27" state="hidden" r:id="rId3"/>
    <sheet name="Hoja5" sheetId="26" state="hidden" r:id="rId4"/>
    <sheet name="Hoja4" sheetId="25" state="hidden" r:id="rId5"/>
    <sheet name="Recursos Ingresados" sheetId="10" r:id="rId6"/>
    <sheet name="recursos cantidad (2)" sheetId="14" state="hidden" r:id="rId7"/>
    <sheet name="recursos monto" sheetId="2" state="hidden" r:id="rId8"/>
    <sheet name="tipo de acto" sheetId="6" state="hidden" r:id="rId9"/>
    <sheet name="grafica de ingresados" sheetId="21" r:id="rId10"/>
    <sheet name="grafica t acto selecc" sheetId="22" state="hidden" r:id="rId11"/>
    <sheet name="Fallados y en tramite" sheetId="20" state="hidden" r:id="rId12"/>
    <sheet name="instituciones" sheetId="7" state="hidden" r:id="rId13"/>
    <sheet name="grafica de fallados y tramite" sheetId="29" state="hidden" r:id="rId14"/>
    <sheet name="Hoja8" sheetId="8" state="hidden" r:id="rId15"/>
    <sheet name="todas las inst" sheetId="18" state="hidden" r:id="rId16"/>
  </sheets>
  <externalReferences>
    <externalReference r:id="rId17"/>
  </externalReferences>
  <definedNames>
    <definedName name="Print_Titles" localSheetId="0">Hoja1!$1:$2</definedName>
    <definedName name="Print_Titles" localSheetId="15">'todas las inst'!$1:$9</definedName>
    <definedName name="_xlnm.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7" i="7" l="1"/>
  <c r="G77" i="7" l="1"/>
  <c r="C21" i="10"/>
  <c r="E25" i="6"/>
  <c r="D25" i="6"/>
  <c r="B17" i="6"/>
  <c r="B19" i="6"/>
  <c r="D21" i="10" l="1"/>
  <c r="E21" i="10" l="1"/>
  <c r="F18" i="20" l="1"/>
  <c r="E18" i="20"/>
  <c r="D18" i="20"/>
  <c r="F92" i="28" l="1"/>
  <c r="F123" i="28"/>
  <c r="F147" i="28"/>
  <c r="F71" i="28"/>
  <c r="F58" i="28"/>
  <c r="F129" i="28"/>
  <c r="F26" i="28"/>
  <c r="F100" i="28"/>
  <c r="F11" i="28"/>
  <c r="E198" i="28" l="1"/>
  <c r="D198" i="28"/>
  <c r="E52" i="27"/>
  <c r="E47" i="27"/>
  <c r="C204" i="27"/>
  <c r="E203" i="27"/>
  <c r="E84" i="27"/>
  <c r="E45" i="27"/>
  <c r="E34" i="27"/>
  <c r="E31" i="27"/>
  <c r="E24" i="27"/>
  <c r="E15" i="27"/>
  <c r="C201" i="26"/>
  <c r="E200" i="26"/>
  <c r="E195" i="26"/>
  <c r="E177" i="26"/>
  <c r="E121" i="26"/>
  <c r="E110" i="26"/>
  <c r="E16" i="26"/>
  <c r="E11" i="26"/>
  <c r="D198" i="25"/>
  <c r="E197" i="25"/>
  <c r="E194" i="25"/>
  <c r="E40" i="25"/>
  <c r="E198" i="25" l="1"/>
  <c r="E201" i="26"/>
  <c r="E204" i="27"/>
  <c r="C10" i="18"/>
  <c r="D14" i="18"/>
  <c r="D10" i="18" s="1"/>
  <c r="C8" i="22" l="1"/>
  <c r="C7" i="22"/>
  <c r="C6" i="22"/>
  <c r="C5" i="22"/>
  <c r="C4" i="22"/>
  <c r="C3" i="22"/>
  <c r="C2" i="22"/>
  <c r="B3" i="22"/>
  <c r="B4" i="22"/>
  <c r="B5" i="22"/>
  <c r="B6" i="22"/>
  <c r="B7" i="22"/>
  <c r="B8" i="22"/>
  <c r="B2" i="22"/>
  <c r="I19" i="14" l="1"/>
  <c r="H17" i="14"/>
  <c r="I17" i="14" s="1"/>
  <c r="H15" i="14"/>
  <c r="H21" i="14" l="1"/>
  <c r="I15" i="14"/>
  <c r="D21" i="14"/>
  <c r="F21" i="14"/>
  <c r="C21" i="14"/>
  <c r="G15" i="14"/>
  <c r="G21" i="14" s="1"/>
  <c r="D20" i="2" l="1"/>
  <c r="C20" i="2"/>
  <c r="D74" i="1" l="1"/>
  <c r="C74" i="1"/>
  <c r="C44" i="1"/>
  <c r="C56" i="1" s="1"/>
  <c r="D39" i="1"/>
  <c r="D50" i="1" l="1"/>
  <c r="D46" i="1"/>
  <c r="D55" i="1"/>
  <c r="D54" i="1"/>
  <c r="D49" i="1"/>
  <c r="D52" i="1"/>
  <c r="D53" i="1"/>
  <c r="D48" i="1"/>
  <c r="D45" i="1"/>
  <c r="D51" i="1"/>
  <c r="D47" i="1"/>
  <c r="C39" i="1"/>
  <c r="C26" i="1"/>
  <c r="C16" i="1"/>
  <c r="D12" i="1" l="1"/>
  <c r="D14" i="1"/>
  <c r="D10" i="1"/>
  <c r="D24" i="1"/>
  <c r="D22" i="1"/>
  <c r="D20" i="1"/>
  <c r="D44" i="1"/>
  <c r="D56" i="1" s="1"/>
  <c r="D16" i="1" l="1"/>
  <c r="D26" i="1"/>
</calcChain>
</file>

<file path=xl/sharedStrings.xml><?xml version="1.0" encoding="utf-8"?>
<sst xmlns="http://schemas.openxmlformats.org/spreadsheetml/2006/main" count="3284" uniqueCount="298">
  <si>
    <t>Fallados</t>
  </si>
  <si>
    <t>Recursos</t>
  </si>
  <si>
    <t>Total</t>
  </si>
  <si>
    <t>Suspendidos</t>
  </si>
  <si>
    <t>En Tramites</t>
  </si>
  <si>
    <t>Recurso de Impugnación</t>
  </si>
  <si>
    <t>Recurso de Apelación</t>
  </si>
  <si>
    <t>Acción de Reclamo</t>
  </si>
  <si>
    <t>Compra menores</t>
  </si>
  <si>
    <t>Licitación Pública</t>
  </si>
  <si>
    <t>Licitación Abreviada</t>
  </si>
  <si>
    <t>Licitación Abreviada por Precio</t>
  </si>
  <si>
    <t>Licitación por Convenio marco</t>
  </si>
  <si>
    <t>Otros</t>
  </si>
  <si>
    <t>Recursos Ventilados</t>
  </si>
  <si>
    <t>Cantidad</t>
  </si>
  <si>
    <t>Entidades recurridas para ese periodo</t>
  </si>
  <si>
    <t>MINSA</t>
  </si>
  <si>
    <t>Monto</t>
  </si>
  <si>
    <t>MEDUCA</t>
  </si>
  <si>
    <t>DGCP</t>
  </si>
  <si>
    <t>IDAAN</t>
  </si>
  <si>
    <t>MOP</t>
  </si>
  <si>
    <t>Otras Entidades</t>
  </si>
  <si>
    <t>CSS</t>
  </si>
  <si>
    <t>Licitación por Mejor Valor</t>
  </si>
  <si>
    <t>Tipos de Decisiones en los Procesos</t>
  </si>
  <si>
    <t>182 Recursos</t>
  </si>
  <si>
    <t>Por un Monto de B/.905,569,200.84</t>
  </si>
  <si>
    <t xml:space="preserve">Del 01 de enero al 31 de diciembre </t>
  </si>
  <si>
    <t>Año 2014</t>
  </si>
  <si>
    <t>Tipo de Acto de Selección recurridos durante ese periodo</t>
  </si>
  <si>
    <t>Porcentaje</t>
  </si>
  <si>
    <t>Fallados:</t>
  </si>
  <si>
    <t xml:space="preserve">     Revocado</t>
  </si>
  <si>
    <t xml:space="preserve">     Confirmado</t>
  </si>
  <si>
    <t xml:space="preserve">     Anulados</t>
  </si>
  <si>
    <t xml:space="preserve">     Inadmitidos</t>
  </si>
  <si>
    <t xml:space="preserve">     Desistimientos</t>
  </si>
  <si>
    <t xml:space="preserve">     Rechazado de Plano</t>
  </si>
  <si>
    <t xml:space="preserve">     Inhibitorios</t>
  </si>
  <si>
    <t xml:space="preserve">     No Viables</t>
  </si>
  <si>
    <t xml:space="preserve">     Sustracción de Materia</t>
  </si>
  <si>
    <t>En Tramites:</t>
  </si>
  <si>
    <t>Suspendidos:</t>
  </si>
  <si>
    <t xml:space="preserve"> </t>
  </si>
  <si>
    <t>TRIBUNAL ADMINISTRATIVO DE CONTRATACIONES</t>
  </si>
  <si>
    <t>DE CONTRATACIONES PÚBLICAS</t>
  </si>
  <si>
    <t>Detalles</t>
  </si>
  <si>
    <t>Detalle</t>
  </si>
  <si>
    <t>Recursos Ingresados</t>
  </si>
  <si>
    <t>CM</t>
  </si>
  <si>
    <t>LP</t>
  </si>
  <si>
    <t>LV</t>
  </si>
  <si>
    <t>LA</t>
  </si>
  <si>
    <t>Licitación Abreviada por Mejor Valor</t>
  </si>
  <si>
    <t>AV</t>
  </si>
  <si>
    <t>LM</t>
  </si>
  <si>
    <t>por Monto</t>
  </si>
  <si>
    <t>Recursos por Tipo de Acto de Selección</t>
  </si>
  <si>
    <t>del  1 de enero al 31 de agosto</t>
  </si>
  <si>
    <t>CUADRO N°01</t>
  </si>
  <si>
    <t>CUADRO N°02</t>
  </si>
  <si>
    <t>Diferencia</t>
  </si>
  <si>
    <t>Incemento Porcetual</t>
  </si>
  <si>
    <t>Comparativo de Recursos Ingresados</t>
  </si>
  <si>
    <t>Años</t>
  </si>
  <si>
    <t>por Montos y Participación Porcentual</t>
  </si>
  <si>
    <t>CUADRO N°1</t>
  </si>
  <si>
    <t>CUADRO N°5</t>
  </si>
  <si>
    <t>GRAN TOTAL</t>
  </si>
  <si>
    <t>MONTO</t>
  </si>
  <si>
    <t>ENTIDADES</t>
  </si>
  <si>
    <t xml:space="preserve">TRIBUNAL ADMINISTRATIVO </t>
  </si>
  <si>
    <t>Municipio de Natá</t>
  </si>
  <si>
    <t>CAJA DE SEGURO SOCIAL</t>
  </si>
  <si>
    <t>MINISTERIO DE SALUD</t>
  </si>
  <si>
    <t>MUNICIPIO DE ANTÓN</t>
  </si>
  <si>
    <t>MUNICIPIO DE COLÓN</t>
  </si>
  <si>
    <t>BANCO DE DESARROLLO AGROPECUARIO (BDA)</t>
  </si>
  <si>
    <t>MUNICIPIO DE BALBOA</t>
  </si>
  <si>
    <t>MINISTERIO DE LA PRESIDENCIA</t>
  </si>
  <si>
    <t>MUNICIPIO DE PANAMÁ</t>
  </si>
  <si>
    <t>MUNICIPIO DE LAS PALMAS</t>
  </si>
  <si>
    <t>MUNICIPIO DE LOS POZOS</t>
  </si>
  <si>
    <t>CD</t>
  </si>
  <si>
    <t>INADEH</t>
  </si>
  <si>
    <t>INSTITUTO NACIONAL DE MEDICINA FÍSICA Y REHABILITACIÓN</t>
  </si>
  <si>
    <t>INSTITUTO DE MEDICINA LEGAL Y CIENCIAS FORENSES (IMELCF)</t>
  </si>
  <si>
    <t>MINISTERIO DE DESARROLLO SOCIAL (MIDES)</t>
  </si>
  <si>
    <t>MUNICIPIO DE BOCAS DEL TORO</t>
  </si>
  <si>
    <t>MUNICIPIO DE BUGABA</t>
  </si>
  <si>
    <t>MUNICIPIO DE LOS SANTOS</t>
  </si>
  <si>
    <t>MUNICIPIO DE PENONOMÉ</t>
  </si>
  <si>
    <t>MUNICIPIO DE SAN CARLOS</t>
  </si>
  <si>
    <t>MUNICIPIO DE RENACIMIENTO</t>
  </si>
  <si>
    <t>De Impugnación</t>
  </si>
  <si>
    <t>De Apelación</t>
  </si>
  <si>
    <t>ÓRGANO JUDICIAL</t>
  </si>
  <si>
    <t>AUTORIDAD DE ASEO URBANO Y DOMICILIARIO</t>
  </si>
  <si>
    <t>AUTORIDAD DE LOS SERVICIOS PÚBLICOS (ASEP)</t>
  </si>
  <si>
    <t>AUTORIDAD DE RECURSOS ACUATICOS DE PANAMÁ (ARAP)</t>
  </si>
  <si>
    <t>CONTRALORIA GRAL. DE LA REPUBLICA</t>
  </si>
  <si>
    <t>EMPRESA DE GENERACIÓN ELÉCTRICA, S. A. (EGESA)</t>
  </si>
  <si>
    <t>EMPRESA DE TRANSMISIÓN ELÉCTRICA, S. A. (ETESA)</t>
  </si>
  <si>
    <t>INSTITUTO NACIONAL DE FORMACIÓN PROFESIONAL Y CAPACITACIÓN PARA EL DESARROLLO HUMANO (INADEH)</t>
  </si>
  <si>
    <t>INSTITUTO ONCOLÓGICO NACIONAL (ION)</t>
  </si>
  <si>
    <t>INSTITUTO PANAMEÑO DE DEPORTES</t>
  </si>
  <si>
    <t>INSTITUTO PARA LA FORMACIÓN Y APROVECHAMIENTO DE RECURSOS HUMANOS (IFARHU)</t>
  </si>
  <si>
    <t>LOTERÍA NACIONAL DE BENEFICENCIA</t>
  </si>
  <si>
    <t>MINISTERIO DE ECONOMIA Y FINANZAS</t>
  </si>
  <si>
    <t>MINISTERIO DE OBRAS PÚBLICAS (MOP)</t>
  </si>
  <si>
    <t>MINISTERIO DE TRABAJO Y DESARROLLO LABORAL (MITRADEL)</t>
  </si>
  <si>
    <t>MINISTERIO DE VIVIENDA Y ORDENAMIENTO TERRITORIAL</t>
  </si>
  <si>
    <t>MUNICIPIO DE CAPIRA</t>
  </si>
  <si>
    <t>MUNICIPIO DE COMARCA GUNA YALA</t>
  </si>
  <si>
    <t>PANDEPORTES</t>
  </si>
  <si>
    <t>REGISTRO PÚBLICO</t>
  </si>
  <si>
    <t>SUME 911 (MIN. GOB)</t>
  </si>
  <si>
    <t>SUPERINTENDENCIA DE BANCOS DE PANAMÁ</t>
  </si>
  <si>
    <t>TOCUMEN, S. A.</t>
  </si>
  <si>
    <t>UNIVERSIDAD TECNOLÓGICA DE PANAMÁ</t>
  </si>
  <si>
    <t>MIDA</t>
  </si>
  <si>
    <t>MIN. DE SEGURIDAD PÚBLICA</t>
  </si>
  <si>
    <t>Listado de todas las Instituciones Recurridas</t>
  </si>
  <si>
    <t>BANCO NACIONAL DE PANAMÁ</t>
  </si>
  <si>
    <t>AUTORIDAD DE TURISMO DE PANAMÁ</t>
  </si>
  <si>
    <t>En Trámite:</t>
  </si>
  <si>
    <t>Del  1 de enero al 30 de septiembre de 2017</t>
  </si>
  <si>
    <t>AUTORIDAD NACIONAL DEL AMBIENTE</t>
  </si>
  <si>
    <t>AUTORIDAD MARÍTIMA DE PANAMÁ</t>
  </si>
  <si>
    <t>BENEMÉRITO CUERPO DE BOMBEROS DE PANAMÁ</t>
  </si>
  <si>
    <t>CONSEJO MUNICIPAL DE LA MESA DE VERAGUAS</t>
  </si>
  <si>
    <t>HOSPITAL DEL NIÑO</t>
  </si>
  <si>
    <t>MUNICIPIO DE CHANGUINOLA</t>
  </si>
  <si>
    <t>MUNICIPIO DE GUARARÉ</t>
  </si>
  <si>
    <t>SERVICIO NACIONAL DE DISCAPACIDAD</t>
  </si>
  <si>
    <t>UNIVERSIDAD AUTÓNOMA DE CHIRIQUÍ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</si>
  <si>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</si>
  <si>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</si>
  <si>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</si>
  <si>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</si>
  <si>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</si>
  <si>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</si>
  <si>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</si>
  <si>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</si>
  <si>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Impugnación</t>
  </si>
  <si>
    <t>Fallado</t>
  </si>
  <si>
    <t>Decisión</t>
  </si>
  <si>
    <t>Revocado</t>
  </si>
  <si>
    <t xml:space="preserve">MINISTERIO DE SALUD </t>
  </si>
  <si>
    <t>Apelación</t>
  </si>
  <si>
    <t>OTRO</t>
  </si>
  <si>
    <t>Inhibición</t>
  </si>
  <si>
    <t>MUNICIPIO DE COLON</t>
  </si>
  <si>
    <t xml:space="preserve">INSTITUTO ONCOLOGICO NACIONAL </t>
  </si>
  <si>
    <t>MINISTERIO DE EDUCACION</t>
  </si>
  <si>
    <t>Desistimiento</t>
  </si>
  <si>
    <t xml:space="preserve">BANCO DE DESARROLLO AGROPECUARIO </t>
  </si>
  <si>
    <t>Confirmado</t>
  </si>
  <si>
    <t>Anulado</t>
  </si>
  <si>
    <t>MUNICIPIO DE PANAMA</t>
  </si>
  <si>
    <t>MUNICIPIO DE ANTON</t>
  </si>
  <si>
    <t xml:space="preserve">MUNICIPIO DE LAS PALMAS </t>
  </si>
  <si>
    <t xml:space="preserve">EMPRESA DE TRANSMISION ELECTRICA, S. A. </t>
  </si>
  <si>
    <t>Rechazar de Plano</t>
  </si>
  <si>
    <t>MINISTERIO DE SEGURIDAD PUBLICA (SENAFRONT)</t>
  </si>
  <si>
    <t xml:space="preserve">INSTITUTO PANAMEÑO DE DEPORTES </t>
  </si>
  <si>
    <t xml:space="preserve">INSTITUTO DE ACUEDUCTOS Y ALCANTARILLADOS NACIONALES </t>
  </si>
  <si>
    <t xml:space="preserve">MINISTERIO DE DESARROLLO SOCIAL </t>
  </si>
  <si>
    <t xml:space="preserve">HOSPITAL RAFAEL HERNANDEZ </t>
  </si>
  <si>
    <t>MUNICIPIO DE PENONOME</t>
  </si>
  <si>
    <t xml:space="preserve">CAJA DE SEGURO SOCIAL </t>
  </si>
  <si>
    <t>AUTORIDAD DE RECURSOS ACUATICOS DE PANAMA</t>
  </si>
  <si>
    <t xml:space="preserve">MINISTERIO DE DESARROLLO AGROPECUARIO </t>
  </si>
  <si>
    <t xml:space="preserve">MINISTERIO DE EDUCACION </t>
  </si>
  <si>
    <t xml:space="preserve"> INSTITUTO DE MEDICINA LEGAL Y CIENCIAS FORENSES </t>
  </si>
  <si>
    <t>Inadmisión</t>
  </si>
  <si>
    <t>SUPERINTENDENCIA DE BANCOS DE PANAMA</t>
  </si>
  <si>
    <t>INSTITUTO NACIONAL DE MEDICINA FÍSICA Y REHABILITACION</t>
  </si>
  <si>
    <t>INSTITUTO NACIONAL DE FORMACION PROFESIONAL Y CAPACITACION PARA EL DESARROLLO HUMANO</t>
  </si>
  <si>
    <t>UNIVERSIDAD TECNOLOGICA DE PANAMA</t>
  </si>
  <si>
    <t>Nulidad</t>
  </si>
  <si>
    <t>Rechaza de Plano</t>
  </si>
  <si>
    <t>REGISTRO PUBLICO DE PANAMA</t>
  </si>
  <si>
    <t xml:space="preserve">Rechaza de Plano </t>
  </si>
  <si>
    <t>MINISTERIO DE SEGURIDAD PUBLICA</t>
  </si>
  <si>
    <t>MINISTERIO DE DESARROLLO AGROPECUARIO</t>
  </si>
  <si>
    <t>No es competente</t>
  </si>
  <si>
    <t>ORGANO JUDICIAL</t>
  </si>
  <si>
    <t xml:space="preserve">MINISTERIO DE TRABAJO Y DESARROLLO LABORAL </t>
  </si>
  <si>
    <t xml:space="preserve">MINISTERIO DE SEGURIDAD PUBLICA </t>
  </si>
  <si>
    <t xml:space="preserve">MINISTERIO DE SALUD  </t>
  </si>
  <si>
    <t>AUTORIDAD DE TURISMO DE PANAMA</t>
  </si>
  <si>
    <t>LOTERIA NACIONAL DE BENEFICENCIA</t>
  </si>
  <si>
    <t xml:space="preserve">AUTORIDAD DE LOS SERVICIOS PUBLICOS </t>
  </si>
  <si>
    <t>MINISTERIO DE DESARROLLO SOCIAL</t>
  </si>
  <si>
    <t xml:space="preserve">INSTITUTO PARA LA FORMACION Y APROVECHAMIENTO DE RECURSOS HUMANOS </t>
  </si>
  <si>
    <t xml:space="preserve">INSTITUTO NACIONAL DE FORMACIÓN PROFESIONAL Y CAPACITACIÓN PARA EL DESARROLLO HUMANO </t>
  </si>
  <si>
    <t xml:space="preserve">EMPRESA DE GENERACION ELECTRICA, S. A. </t>
  </si>
  <si>
    <t>BENEMERITO CUERPO DE BOMBEROS DE PANAMÁ</t>
  </si>
  <si>
    <t xml:space="preserve">MINISTERIO DE OBRAS PUBLICAS </t>
  </si>
  <si>
    <t>Inhibitorio</t>
  </si>
  <si>
    <t xml:space="preserve">SISTEMA UNICO DE MANEJO DE EMERGENCIA </t>
  </si>
  <si>
    <t xml:space="preserve">AUTORIDAD NACIONAL DEL AMBIENTE </t>
  </si>
  <si>
    <t>CONTRALORIA GENERAL DE LA REPUBLICA</t>
  </si>
  <si>
    <t>INSTITUTO DE MEDICINA LEGAL Y CIENCIAS FORENSES</t>
  </si>
  <si>
    <t>BANCO NACIONAL DE PANAMA</t>
  </si>
  <si>
    <t>UNIVERSIDAD AUTONOMA DE CHIRIQUI</t>
  </si>
  <si>
    <t>AUTORIDAD MARITIMA DE PANAMA</t>
  </si>
  <si>
    <t>MUNICIPIO DE GUARARE</t>
  </si>
  <si>
    <t>MINISTERIO DE SEGURIDAD</t>
  </si>
  <si>
    <t>POLICIA NACIONAL DE PANAMA</t>
  </si>
  <si>
    <t>MINISTERIO DE EDUCACIÓN</t>
  </si>
  <si>
    <t>MINISTERIO DE OBRAS PUBLICAS</t>
  </si>
  <si>
    <t xml:space="preserve">INSTITUTO NACIONAL DE FORMACION PROFESIONAL Y CAPACITACION PARA EL DESARROLLO HUMANO </t>
  </si>
  <si>
    <t>BENEMERITO CUERPO DE BOMBEROS DE PANAMA</t>
  </si>
  <si>
    <t xml:space="preserve">CM </t>
  </si>
  <si>
    <t>AUTORIDAD DE AERONAUTICA CIVIL</t>
  </si>
  <si>
    <t>MUNICIPIO DE AGUADULCE/ JUNTA COMUNAL DE POCRÍ</t>
  </si>
  <si>
    <t>DIRECCIÓN GENERAL DE ADUANAS</t>
  </si>
  <si>
    <t>AUTORIDAD NACIONAL DE LOS SERVICIOS PÚBLICOS</t>
  </si>
  <si>
    <t>MUNICIPIO DE SAN MIGUELITO</t>
  </si>
  <si>
    <t>MUNICIPIO DE OLÁ</t>
  </si>
  <si>
    <t>INSTITUTO NACIONAL DE CULTURA</t>
  </si>
  <si>
    <t>MINISTERIO DE OBRAS PÚBLICAS</t>
  </si>
  <si>
    <t>TRIBUNAL ELECTORAL</t>
  </si>
  <si>
    <t>DIRECCIÓN GENERAL DE CONTRATACIONES PÚBLICAS</t>
  </si>
  <si>
    <t>SECRETARÍA NACIONAL DE CIENCIA, TECNOLOGÍA E INNOVACIÓN</t>
  </si>
  <si>
    <t>RC</t>
  </si>
  <si>
    <t>AUTORIDAD NACIONAL DE PASAPORTES, S.A.</t>
  </si>
  <si>
    <t>MUNICIPO DE CHORRERA</t>
  </si>
  <si>
    <t>Del  1 de enero al 30 de noviembre de 2017</t>
  </si>
  <si>
    <t xml:space="preserve">INSTITUTO DE MEDICINA LEGAL Y CIENCIAS FORENSES </t>
  </si>
  <si>
    <t>AUTORIDAD NACIONAL DE LOS SERVICIOS PUBLICOS</t>
  </si>
  <si>
    <t>ENTIDAD EMISORAS</t>
  </si>
  <si>
    <t>TIPO DE ACTO</t>
  </si>
  <si>
    <t>TIPO DE RECURSOS</t>
  </si>
  <si>
    <t>CANT.</t>
  </si>
  <si>
    <t>TRIBUNAL ADMINISTRATIVO DE CONTRATACIONES PÚBLICAS</t>
  </si>
  <si>
    <t xml:space="preserve">IMPUGNACIÓN </t>
  </si>
  <si>
    <t xml:space="preserve">APELACIÓN </t>
  </si>
  <si>
    <t>FALLADOS</t>
  </si>
  <si>
    <t>TOTAL</t>
  </si>
  <si>
    <t xml:space="preserve">Tribunal Administrativo de Contrataciones Públicas </t>
  </si>
  <si>
    <t>Contratación Menor</t>
  </si>
  <si>
    <t xml:space="preserve">                     Tribunal Administrativo de Contrataciones Públicas</t>
  </si>
  <si>
    <t xml:space="preserve">                                             Instituciones Recurridas</t>
  </si>
  <si>
    <t xml:space="preserve">Recursos Fallados  y en Trámite </t>
  </si>
  <si>
    <t>EN TRÁMITE</t>
  </si>
  <si>
    <t>Entidad</t>
  </si>
  <si>
    <t>MINISTERIO DE AMBIENTE</t>
  </si>
  <si>
    <t>MUNICIPIO DE GUALACA</t>
  </si>
  <si>
    <t xml:space="preserve">CAJA DE AHORROS </t>
  </si>
  <si>
    <t>MINISTERIO DE SEGURIDAD PÚBLICA</t>
  </si>
  <si>
    <t xml:space="preserve">CONTRALORÍA GENERAL DE LA REPÚBLICA </t>
  </si>
  <si>
    <t>SB</t>
  </si>
  <si>
    <t>MINISTERIO PÚBLICO</t>
  </si>
  <si>
    <t>MUNICIPIO DE CAÑAZAS</t>
  </si>
  <si>
    <t>MUNICIPIO DE SANTA FÉ</t>
  </si>
  <si>
    <t>TRANSPORTE MASIVO DE PANAMÁ</t>
  </si>
  <si>
    <t>AEROPUERTO INTERNACIONAL DE TOCUMEN, S.A.</t>
  </si>
  <si>
    <t>CENTRO NACIONAL DE METROLOGÍA AIP</t>
  </si>
  <si>
    <t>UNIVERSIDAD DE PANAMÁ</t>
  </si>
  <si>
    <t>Procedimiento Especial de Contratación</t>
  </si>
  <si>
    <t>EMPRESA DE TRANSMISIÓN ELÉCTRICA</t>
  </si>
  <si>
    <t>MINISTERIO DE ECONOMÍA Y FINANZAS</t>
  </si>
  <si>
    <t>MUNICIPIO DE CALOBRE</t>
  </si>
  <si>
    <t>AUTORIDAD AERONÁUTICA CIVIL</t>
  </si>
  <si>
    <t>INSTITUTO NACIONAL DE LA MUJER</t>
  </si>
  <si>
    <t>MIMISTERIO DE DESARROLLO AGROPECUARIO</t>
  </si>
  <si>
    <t xml:space="preserve">SISTEMA ESTATAL DE RADIO Y TELEVISIÓN </t>
  </si>
  <si>
    <t>UNIVERSIDAD MARÍTIMA INTERNACIONAL DE PANAMÁ</t>
  </si>
  <si>
    <t>MUNICIPIO OMAR TORRIJOS</t>
  </si>
  <si>
    <t>INSTITUTO PANAMEÑO DE HABILITACIÓN ESPECIAL (IPHE)</t>
  </si>
  <si>
    <t>UNIVERSIDAD DE LAS AMERICAS (UDELAS)</t>
  </si>
  <si>
    <t>AUTORIDAD DE TRÁNSITO Y TRANSPORTE TERRESTRE</t>
  </si>
  <si>
    <t>INSTITUTO DE INNOVACIÓN AGROPECUARIA</t>
  </si>
  <si>
    <t>INDICASAT-AIP</t>
  </si>
  <si>
    <t>INSTITUTO DE SEGURO AGROPECUARIO</t>
  </si>
  <si>
    <t>AUTORIDAD NACIONAL DE ADUANAS</t>
  </si>
  <si>
    <t>FISCALÍA GENERAL DE CUENTAS</t>
  </si>
  <si>
    <t>MINISTERIO DE GOBIERNO</t>
  </si>
  <si>
    <t>MINISTERIO DE VIVIENDA Y ORDENAMENTO TERRITORIAL</t>
  </si>
  <si>
    <t>SECRETARÍA NACIONAL DE NIÑEZ, ADOLESCENCIA Y FAMILIA (SENNIAF)</t>
  </si>
  <si>
    <t xml:space="preserve">ZONA LIBRE DE COLÓN </t>
  </si>
  <si>
    <t>Convenio Marco</t>
  </si>
  <si>
    <t>AUTORIDAD PANAMEÑA DE SEGURIDAD DE ALIMENTOS</t>
  </si>
  <si>
    <t>MINISTERIO DE LA MUJER</t>
  </si>
  <si>
    <t>REGISTRO PÚBLICO DE PANAMÁ</t>
  </si>
  <si>
    <t>AUTORIDAD D E LOS RECURSOS ACUÁTICOS DE PANAMÁ</t>
  </si>
  <si>
    <t>INSTITUTO CONMEMORATIVO GORGAS DE LA SALUD</t>
  </si>
  <si>
    <t>METRO DE PANAMÁ , S.A.</t>
  </si>
  <si>
    <t>del 01 de Enero al 31 diciembre de 2023</t>
  </si>
  <si>
    <t>del  01 de Enero al 31 de diciembre  de 2023</t>
  </si>
  <si>
    <t>del 01 de Enero al 31 de Diciembre de 2023</t>
  </si>
  <si>
    <t xml:space="preserve">                                del 01 de Enero al 31 de Diciembre de 2023</t>
  </si>
  <si>
    <t>MERCADOS NACIONALES DE LA CADENA DE FRÍO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</si>
</sst>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#,##0.00_);[Red]\(&quot;B/.&quot;#,##0.00\)"/>
    <numFmt numFmtId="165" formatCode="&quot;B/.&quot;\ #,##0.00"/>
    <numFmt numFmtId="166" formatCode="&quot;B/.&quot;\ #,##0"/>
    <numFmt numFmtId="167" formatCode="0.0"/>
    <numFmt numFmtId="168" formatCode="0.0%"/>
    <numFmt numFmtId="169" formatCode="&quot;B/.&quot;#,##0.00"/>
    <numFmt numFmtId="170" formatCode="d\-m\-yyyy;@"/>
    <numFmt numFmtId="171" formatCode="mm/dd/yyyy;@"/>
    <numFmt numFmtId="172" formatCode="_([$B/.-180A]\ * #,##0.00_);_([$B/.-180A]\ * \(#,##0.00\);_([$B/.-180A]\ * &quot;-&quot;??_);_(@_)"/>
    <numFmt numFmtId="173" formatCode="_-[$B/.-180A]* #,##0.00_-;\-[$B/.-180A]* #,##0.00_-;_-[$B/.-180A]* &quot;-&quot;??_-;_-@_-"/>
  </numFmts>
  <fonts count="3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color theme="1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4"/>
      <color rgb="FF002060"/>
      <name val="Arial"/>
      <family val="2"/>
    </font>
    <font>
      <sz val="1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b/>
      <sz val="14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sz val="11"/>
      <color rgb="FF002060"/>
      <name val="Calibri"/>
      <family val="2"/>
      <scheme val="minor"/>
    </font>
    <font>
      <sz val="10"/>
      <color rgb="FF002060"/>
      <name val="Arial"/>
      <family val="2"/>
    </font>
    <font>
      <sz val="22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sz val="20"/>
      <color theme="3" tint="-0.249977111117893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9"/>
      <color theme="1"/>
      <name val="Cambria"/>
      <family val="1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21" fillId="0" borderId="0"/>
  </cellStyleXfs>
  <cellXfs count="3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2" fillId="0" borderId="0" xfId="0" applyFont="1"/>
    <xf numFmtId="165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9" fontId="1" fillId="0" borderId="0" xfId="1" applyFont="1"/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/>
    <xf numFmtId="9" fontId="4" fillId="3" borderId="1" xfId="0" applyNumberFormat="1" applyFont="1" applyFill="1" applyBorder="1" applyAlignment="1">
      <alignment horizontal="center"/>
    </xf>
    <xf numFmtId="0" fontId="7" fillId="0" borderId="0" xfId="0" applyFont="1"/>
    <xf numFmtId="0" fontId="6" fillId="0" borderId="0" xfId="0" applyFont="1"/>
    <xf numFmtId="9" fontId="7" fillId="0" borderId="0" xfId="0" applyNumberFormat="1" applyFont="1" applyAlignment="1">
      <alignment horizontal="center"/>
    </xf>
    <xf numFmtId="0" fontId="4" fillId="3" borderId="3" xfId="0" applyFont="1" applyFill="1" applyBorder="1" applyAlignment="1">
      <alignment horizontal="center"/>
    </xf>
    <xf numFmtId="9" fontId="4" fillId="3" borderId="3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9" fontId="4" fillId="3" borderId="5" xfId="0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3" borderId="3" xfId="0" applyFont="1" applyFill="1" applyBorder="1" applyAlignment="1">
      <alignment horizontal="center" wrapText="1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6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center"/>
    </xf>
    <xf numFmtId="9" fontId="6" fillId="2" borderId="3" xfId="0" applyNumberFormat="1" applyFont="1" applyFill="1" applyBorder="1" applyAlignment="1">
      <alignment horizontal="center"/>
    </xf>
    <xf numFmtId="0" fontId="4" fillId="3" borderId="3" xfId="0" applyFont="1" applyFill="1" applyBorder="1"/>
    <xf numFmtId="4" fontId="7" fillId="0" borderId="3" xfId="0" applyNumberFormat="1" applyFont="1" applyBorder="1" applyAlignment="1">
      <alignment horizontal="right"/>
    </xf>
    <xf numFmtId="4" fontId="4" fillId="3" borderId="3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9" fontId="7" fillId="0" borderId="3" xfId="0" applyNumberFormat="1" applyFont="1" applyBorder="1" applyAlignment="1">
      <alignment horizontal="center"/>
    </xf>
    <xf numFmtId="0" fontId="8" fillId="0" borderId="0" xfId="0" applyFont="1"/>
    <xf numFmtId="0" fontId="10" fillId="0" borderId="0" xfId="0" applyFont="1"/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168" fontId="8" fillId="0" borderId="0" xfId="1" applyNumberFormat="1" applyFont="1" applyAlignment="1">
      <alignment horizontal="left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165" fontId="12" fillId="3" borderId="3" xfId="0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9" fontId="10" fillId="0" borderId="0" xfId="0" applyNumberFormat="1" applyFont="1" applyAlignment="1">
      <alignment horizontal="center"/>
    </xf>
    <xf numFmtId="0" fontId="10" fillId="4" borderId="6" xfId="0" applyFont="1" applyFill="1" applyBorder="1"/>
    <xf numFmtId="0" fontId="10" fillId="4" borderId="7" xfId="0" applyFont="1" applyFill="1" applyBorder="1" applyAlignment="1">
      <alignment horizontal="center"/>
    </xf>
    <xf numFmtId="0" fontId="10" fillId="4" borderId="7" xfId="0" applyFont="1" applyFill="1" applyBorder="1"/>
    <xf numFmtId="0" fontId="10" fillId="0" borderId="6" xfId="0" applyFont="1" applyBorder="1"/>
    <xf numFmtId="0" fontId="10" fillId="0" borderId="7" xfId="0" applyFont="1" applyBorder="1"/>
    <xf numFmtId="165" fontId="10" fillId="0" borderId="7" xfId="0" applyNumberFormat="1" applyFont="1" applyBorder="1" applyAlignment="1">
      <alignment horizontal="right"/>
    </xf>
    <xf numFmtId="0" fontId="8" fillId="0" borderId="8" xfId="0" applyFont="1" applyBorder="1"/>
    <xf numFmtId="0" fontId="10" fillId="4" borderId="6" xfId="0" applyFont="1" applyFill="1" applyBorder="1" applyAlignment="1">
      <alignment horizontal="center"/>
    </xf>
    <xf numFmtId="166" fontId="10" fillId="4" borderId="6" xfId="0" applyNumberFormat="1" applyFont="1" applyFill="1" applyBorder="1" applyAlignment="1">
      <alignment horizontal="center"/>
    </xf>
    <xf numFmtId="165" fontId="10" fillId="4" borderId="7" xfId="0" applyNumberFormat="1" applyFont="1" applyFill="1" applyBorder="1" applyAlignment="1">
      <alignment horizontal="right"/>
    </xf>
    <xf numFmtId="166" fontId="10" fillId="4" borderId="7" xfId="0" applyNumberFormat="1" applyFont="1" applyFill="1" applyBorder="1" applyAlignment="1">
      <alignment horizontal="center"/>
    </xf>
    <xf numFmtId="0" fontId="8" fillId="4" borderId="8" xfId="0" applyFont="1" applyFill="1" applyBorder="1"/>
    <xf numFmtId="0" fontId="8" fillId="4" borderId="8" xfId="0" applyFont="1" applyFill="1" applyBorder="1" applyAlignment="1">
      <alignment horizontal="center"/>
    </xf>
    <xf numFmtId="166" fontId="8" fillId="4" borderId="8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9" fontId="10" fillId="0" borderId="6" xfId="0" applyNumberFormat="1" applyFont="1" applyBorder="1" applyAlignment="1">
      <alignment horizontal="center"/>
    </xf>
    <xf numFmtId="0" fontId="8" fillId="0" borderId="6" xfId="0" applyFont="1" applyBorder="1"/>
    <xf numFmtId="0" fontId="10" fillId="0" borderId="7" xfId="0" applyFont="1" applyBorder="1" applyAlignment="1">
      <alignment wrapText="1"/>
    </xf>
    <xf numFmtId="0" fontId="9" fillId="0" borderId="7" xfId="0" applyFont="1" applyBorder="1" applyAlignment="1">
      <alignment horizontal="center"/>
    </xf>
    <xf numFmtId="9" fontId="9" fillId="0" borderId="7" xfId="1" applyFont="1" applyFill="1" applyBorder="1" applyAlignment="1">
      <alignment horizontal="center"/>
    </xf>
    <xf numFmtId="165" fontId="8" fillId="0" borderId="0" xfId="0" applyNumberFormat="1" applyFont="1"/>
    <xf numFmtId="167" fontId="8" fillId="0" borderId="0" xfId="0" applyNumberFormat="1" applyFont="1"/>
    <xf numFmtId="9" fontId="10" fillId="0" borderId="7" xfId="0" applyNumberFormat="1" applyFont="1" applyBorder="1" applyAlignment="1">
      <alignment horizontal="center"/>
    </xf>
    <xf numFmtId="0" fontId="8" fillId="0" borderId="7" xfId="0" applyFont="1" applyBorder="1"/>
    <xf numFmtId="0" fontId="10" fillId="0" borderId="8" xfId="0" applyFont="1" applyBorder="1"/>
    <xf numFmtId="0" fontId="10" fillId="0" borderId="8" xfId="0" applyFont="1" applyBorder="1" applyAlignment="1">
      <alignment horizontal="center"/>
    </xf>
    <xf numFmtId="9" fontId="10" fillId="0" borderId="8" xfId="0" applyNumberFormat="1" applyFont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165" fontId="12" fillId="3" borderId="12" xfId="0" applyNumberFormat="1" applyFont="1" applyFill="1" applyBorder="1" applyAlignment="1">
      <alignment horizontal="right"/>
    </xf>
    <xf numFmtId="0" fontId="12" fillId="0" borderId="9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3" borderId="3" xfId="0" applyFont="1" applyFill="1" applyBorder="1" applyAlignment="1">
      <alignment horizontal="center" textRotation="90" wrapText="1"/>
    </xf>
    <xf numFmtId="0" fontId="13" fillId="3" borderId="3" xfId="0" applyFont="1" applyFill="1" applyBorder="1" applyAlignment="1">
      <alignment horizontal="center" textRotation="90" wrapText="1"/>
    </xf>
    <xf numFmtId="165" fontId="9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9" fontId="11" fillId="0" borderId="0" xfId="0" applyNumberFormat="1" applyFont="1" applyAlignment="1">
      <alignment horizontal="center"/>
    </xf>
    <xf numFmtId="4" fontId="0" fillId="0" borderId="0" xfId="0" applyNumberFormat="1"/>
    <xf numFmtId="0" fontId="16" fillId="0" borderId="0" xfId="0" applyFont="1"/>
    <xf numFmtId="0" fontId="19" fillId="3" borderId="3" xfId="0" applyFont="1" applyFill="1" applyBorder="1" applyAlignment="1">
      <alignment horizontal="center" vertical="center"/>
    </xf>
    <xf numFmtId="165" fontId="19" fillId="3" borderId="3" xfId="0" applyNumberFormat="1" applyFont="1" applyFill="1" applyBorder="1" applyAlignment="1">
      <alignment horizontal="center" wrapText="1"/>
    </xf>
    <xf numFmtId="0" fontId="19" fillId="4" borderId="3" xfId="0" applyFont="1" applyFill="1" applyBorder="1"/>
    <xf numFmtId="0" fontId="19" fillId="4" borderId="3" xfId="0" applyFont="1" applyFill="1" applyBorder="1" applyAlignment="1">
      <alignment horizontal="center"/>
    </xf>
    <xf numFmtId="165" fontId="19" fillId="4" borderId="3" xfId="0" applyNumberFormat="1" applyFont="1" applyFill="1" applyBorder="1" applyAlignment="1">
      <alignment horizontal="right"/>
    </xf>
    <xf numFmtId="165" fontId="16" fillId="0" borderId="0" xfId="0" applyNumberFormat="1" applyFont="1"/>
    <xf numFmtId="0" fontId="16" fillId="0" borderId="3" xfId="0" applyFont="1" applyBorder="1" applyAlignment="1">
      <alignment horizontal="left"/>
    </xf>
    <xf numFmtId="0" fontId="16" fillId="0" borderId="3" xfId="0" applyFont="1" applyBorder="1" applyAlignment="1">
      <alignment horizontal="center"/>
    </xf>
    <xf numFmtId="164" fontId="16" fillId="0" borderId="3" xfId="0" applyNumberFormat="1" applyFont="1" applyBorder="1" applyAlignment="1">
      <alignment horizontal="right"/>
    </xf>
    <xf numFmtId="0" fontId="16" fillId="0" borderId="3" xfId="0" applyFont="1" applyBorder="1" applyAlignment="1">
      <alignment horizontal="left" wrapText="1"/>
    </xf>
    <xf numFmtId="0" fontId="19" fillId="0" borderId="0" xfId="0" applyFont="1" applyAlignment="1">
      <alignment horizontal="center"/>
    </xf>
    <xf numFmtId="165" fontId="16" fillId="0" borderId="0" xfId="0" applyNumberFormat="1" applyFont="1" applyAlignment="1">
      <alignment horizontal="right"/>
    </xf>
    <xf numFmtId="169" fontId="8" fillId="0" borderId="0" xfId="0" applyNumberFormat="1" applyFont="1"/>
    <xf numFmtId="0" fontId="21" fillId="0" borderId="2" xfId="2" applyBorder="1" applyAlignment="1">
      <alignment horizontal="center"/>
    </xf>
    <xf numFmtId="0" fontId="21" fillId="0" borderId="1" xfId="2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170" fontId="21" fillId="0" borderId="2" xfId="2" applyNumberFormat="1" applyBorder="1" applyAlignment="1">
      <alignment horizontal="center"/>
    </xf>
    <xf numFmtId="0" fontId="21" fillId="0" borderId="2" xfId="2" applyBorder="1" applyAlignment="1">
      <alignment horizontal="left"/>
    </xf>
    <xf numFmtId="165" fontId="21" fillId="0" borderId="2" xfId="2" applyNumberFormat="1" applyBorder="1" applyAlignment="1">
      <alignment horizontal="right"/>
    </xf>
    <xf numFmtId="14" fontId="21" fillId="0" borderId="2" xfId="2" applyNumberFormat="1" applyBorder="1" applyAlignment="1">
      <alignment horizontal="center"/>
    </xf>
    <xf numFmtId="0" fontId="21" fillId="0" borderId="1" xfId="2" applyBorder="1" applyAlignment="1">
      <alignment horizontal="left"/>
    </xf>
    <xf numFmtId="169" fontId="21" fillId="0" borderId="1" xfId="0" applyNumberFormat="1" applyFont="1" applyBorder="1"/>
    <xf numFmtId="14" fontId="21" fillId="0" borderId="1" xfId="2" applyNumberFormat="1" applyBorder="1" applyAlignment="1">
      <alignment horizontal="center"/>
    </xf>
    <xf numFmtId="171" fontId="21" fillId="0" borderId="1" xfId="2" applyNumberFormat="1" applyBorder="1" applyAlignment="1">
      <alignment horizontal="center"/>
    </xf>
    <xf numFmtId="14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left"/>
    </xf>
    <xf numFmtId="0" fontId="21" fillId="0" borderId="1" xfId="0" applyFont="1" applyBorder="1"/>
    <xf numFmtId="169" fontId="22" fillId="0" borderId="1" xfId="0" applyNumberFormat="1" applyFont="1" applyBorder="1"/>
    <xf numFmtId="14" fontId="23" fillId="0" borderId="1" xfId="2" applyNumberFormat="1" applyFont="1" applyBorder="1" applyAlignment="1">
      <alignment horizontal="center"/>
    </xf>
    <xf numFmtId="0" fontId="23" fillId="0" borderId="1" xfId="2" applyFont="1" applyBorder="1" applyAlignment="1">
      <alignment horizontal="center"/>
    </xf>
    <xf numFmtId="0" fontId="23" fillId="0" borderId="1" xfId="2" applyFont="1" applyBorder="1" applyAlignment="1">
      <alignment horizontal="left"/>
    </xf>
    <xf numFmtId="0" fontId="21" fillId="0" borderId="1" xfId="2" applyBorder="1"/>
    <xf numFmtId="0" fontId="23" fillId="0" borderId="1" xfId="0" applyFont="1" applyBorder="1" applyAlignment="1">
      <alignment horizontal="left"/>
    </xf>
    <xf numFmtId="170" fontId="21" fillId="0" borderId="1" xfId="2" applyNumberFormat="1" applyBorder="1" applyAlignment="1">
      <alignment horizontal="center"/>
    </xf>
    <xf numFmtId="165" fontId="21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center"/>
    </xf>
    <xf numFmtId="165" fontId="22" fillId="0" borderId="1" xfId="2" applyNumberFormat="1" applyFont="1" applyBorder="1" applyAlignment="1">
      <alignment horizontal="right"/>
    </xf>
    <xf numFmtId="0" fontId="22" fillId="0" borderId="1" xfId="2" applyFont="1" applyBorder="1" applyAlignment="1">
      <alignment horizontal="left"/>
    </xf>
    <xf numFmtId="0" fontId="22" fillId="0" borderId="1" xfId="2" applyFont="1" applyBorder="1" applyAlignment="1">
      <alignment horizontal="center"/>
    </xf>
    <xf numFmtId="169" fontId="21" fillId="0" borderId="2" xfId="0" applyNumberFormat="1" applyFont="1" applyBorder="1"/>
    <xf numFmtId="0" fontId="22" fillId="0" borderId="1" xfId="0" applyFont="1" applyBorder="1" applyAlignment="1">
      <alignment horizontal="left"/>
    </xf>
    <xf numFmtId="169" fontId="0" fillId="0" borderId="0" xfId="0" applyNumberFormat="1"/>
    <xf numFmtId="169" fontId="20" fillId="0" borderId="0" xfId="0" applyNumberFormat="1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4" borderId="3" xfId="0" applyFont="1" applyFill="1" applyBorder="1"/>
    <xf numFmtId="0" fontId="25" fillId="0" borderId="0" xfId="0" applyFont="1" applyAlignment="1">
      <alignment horizontal="left"/>
    </xf>
    <xf numFmtId="0" fontId="25" fillId="0" borderId="0" xfId="0" applyFont="1"/>
    <xf numFmtId="0" fontId="24" fillId="3" borderId="2" xfId="2" applyFont="1" applyFill="1" applyBorder="1" applyAlignment="1">
      <alignment horizontal="center" wrapText="1"/>
    </xf>
    <xf numFmtId="0" fontId="24" fillId="3" borderId="2" xfId="2" applyFont="1" applyFill="1" applyBorder="1" applyAlignment="1">
      <alignment horizontal="center"/>
    </xf>
    <xf numFmtId="165" fontId="24" fillId="3" borderId="2" xfId="2" applyNumberFormat="1" applyFont="1" applyFill="1" applyBorder="1" applyAlignment="1">
      <alignment horizontal="center" vertical="center"/>
    </xf>
    <xf numFmtId="0" fontId="26" fillId="0" borderId="2" xfId="0" applyFont="1" applyBorder="1" applyAlignment="1">
      <alignment horizontal="left"/>
    </xf>
    <xf numFmtId="0" fontId="26" fillId="0" borderId="2" xfId="0" applyFont="1" applyBorder="1" applyAlignment="1">
      <alignment horizontal="center"/>
    </xf>
    <xf numFmtId="169" fontId="26" fillId="0" borderId="2" xfId="0" applyNumberFormat="1" applyFont="1" applyBorder="1"/>
    <xf numFmtId="0" fontId="26" fillId="0" borderId="2" xfId="2" applyFont="1" applyBorder="1" applyAlignment="1">
      <alignment horizontal="left"/>
    </xf>
    <xf numFmtId="0" fontId="26" fillId="0" borderId="2" xfId="2" applyFont="1" applyBorder="1" applyAlignment="1">
      <alignment horizontal="center"/>
    </xf>
    <xf numFmtId="0" fontId="26" fillId="0" borderId="1" xfId="2" applyFont="1" applyBorder="1" applyAlignment="1">
      <alignment horizontal="left"/>
    </xf>
    <xf numFmtId="169" fontId="26" fillId="0" borderId="1" xfId="0" applyNumberFormat="1" applyFont="1" applyBorder="1"/>
    <xf numFmtId="169" fontId="25" fillId="0" borderId="0" xfId="0" applyNumberFormat="1" applyFont="1"/>
    <xf numFmtId="0" fontId="26" fillId="0" borderId="1" xfId="2" applyFont="1" applyBorder="1" applyAlignment="1">
      <alignment horizontal="center"/>
    </xf>
    <xf numFmtId="0" fontId="26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15" xfId="2" applyFont="1" applyBorder="1" applyAlignment="1">
      <alignment horizontal="center" vertical="center"/>
    </xf>
    <xf numFmtId="170" fontId="26" fillId="0" borderId="1" xfId="2" applyNumberFormat="1" applyFont="1" applyBorder="1" applyAlignment="1">
      <alignment horizontal="left"/>
    </xf>
    <xf numFmtId="0" fontId="24" fillId="0" borderId="1" xfId="2" applyFont="1" applyBorder="1" applyAlignment="1">
      <alignment horizontal="center"/>
    </xf>
    <xf numFmtId="165" fontId="24" fillId="0" borderId="1" xfId="2" applyNumberFormat="1" applyFont="1" applyBorder="1" applyAlignment="1">
      <alignment horizontal="right"/>
    </xf>
    <xf numFmtId="0" fontId="25" fillId="0" borderId="0" xfId="0" applyFont="1" applyAlignment="1">
      <alignment horizontal="center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28" fillId="0" borderId="0" xfId="0" applyFont="1" applyAlignment="1">
      <alignment horizontal="left"/>
    </xf>
    <xf numFmtId="0" fontId="31" fillId="0" borderId="0" xfId="0" applyFont="1"/>
    <xf numFmtId="0" fontId="33" fillId="6" borderId="17" xfId="0" applyFont="1" applyFill="1" applyBorder="1"/>
    <xf numFmtId="0" fontId="33" fillId="0" borderId="17" xfId="0" applyFont="1" applyBorder="1"/>
    <xf numFmtId="0" fontId="33" fillId="6" borderId="21" xfId="0" applyFont="1" applyFill="1" applyBorder="1"/>
    <xf numFmtId="0" fontId="32" fillId="8" borderId="25" xfId="0" applyFont="1" applyFill="1" applyBorder="1" applyAlignment="1">
      <alignment horizontal="left"/>
    </xf>
    <xf numFmtId="0" fontId="32" fillId="8" borderId="25" xfId="0" applyFont="1" applyFill="1" applyBorder="1" applyAlignment="1">
      <alignment horizontal="center"/>
    </xf>
    <xf numFmtId="0" fontId="32" fillId="6" borderId="17" xfId="0" applyFont="1" applyFill="1" applyBorder="1" applyAlignment="1">
      <alignment horizontal="left"/>
    </xf>
    <xf numFmtId="0" fontId="32" fillId="6" borderId="17" xfId="0" applyFont="1" applyFill="1" applyBorder="1" applyAlignment="1">
      <alignment horizontal="center"/>
    </xf>
    <xf numFmtId="173" fontId="32" fillId="6" borderId="17" xfId="0" applyNumberFormat="1" applyFont="1" applyFill="1" applyBorder="1" applyAlignment="1">
      <alignment horizontal="right"/>
    </xf>
    <xf numFmtId="0" fontId="32" fillId="6" borderId="17" xfId="0" applyFont="1" applyFill="1" applyBorder="1"/>
    <xf numFmtId="173" fontId="33" fillId="0" borderId="17" xfId="0" applyNumberFormat="1" applyFont="1" applyBorder="1"/>
    <xf numFmtId="10" fontId="32" fillId="6" borderId="21" xfId="1" applyNumberFormat="1" applyFont="1" applyFill="1" applyBorder="1" applyAlignment="1">
      <alignment horizontal="center"/>
    </xf>
    <xf numFmtId="0" fontId="32" fillId="6" borderId="19" xfId="0" applyFont="1" applyFill="1" applyBorder="1"/>
    <xf numFmtId="0" fontId="32" fillId="6" borderId="21" xfId="0" applyFont="1" applyFill="1" applyBorder="1" applyAlignment="1">
      <alignment horizontal="center"/>
    </xf>
    <xf numFmtId="165" fontId="32" fillId="6" borderId="21" xfId="0" applyNumberFormat="1" applyFont="1" applyFill="1" applyBorder="1" applyAlignment="1">
      <alignment horizontal="right"/>
    </xf>
    <xf numFmtId="0" fontId="33" fillId="6" borderId="19" xfId="0" applyFont="1" applyFill="1" applyBorder="1"/>
    <xf numFmtId="0" fontId="30" fillId="7" borderId="17" xfId="0" applyFont="1" applyFill="1" applyBorder="1" applyAlignment="1">
      <alignment horizontal="center" vertical="center" wrapText="1"/>
    </xf>
    <xf numFmtId="172" fontId="30" fillId="7" borderId="21" xfId="0" applyNumberFormat="1" applyFont="1" applyFill="1" applyBorder="1" applyAlignment="1">
      <alignment horizontal="center" vertical="center"/>
    </xf>
    <xf numFmtId="0" fontId="32" fillId="9" borderId="19" xfId="0" applyFont="1" applyFill="1" applyBorder="1"/>
    <xf numFmtId="0" fontId="32" fillId="9" borderId="17" xfId="0" applyFont="1" applyFill="1" applyBorder="1" applyAlignment="1">
      <alignment horizontal="center"/>
    </xf>
    <xf numFmtId="10" fontId="32" fillId="9" borderId="21" xfId="0" applyNumberFormat="1" applyFont="1" applyFill="1" applyBorder="1" applyAlignment="1">
      <alignment horizontal="center"/>
    </xf>
    <xf numFmtId="165" fontId="32" fillId="9" borderId="21" xfId="0" applyNumberFormat="1" applyFont="1" applyFill="1" applyBorder="1" applyAlignment="1">
      <alignment horizontal="right"/>
    </xf>
    <xf numFmtId="0" fontId="32" fillId="10" borderId="18" xfId="0" applyFont="1" applyFill="1" applyBorder="1" applyAlignment="1">
      <alignment horizontal="center"/>
    </xf>
    <xf numFmtId="0" fontId="32" fillId="10" borderId="24" xfId="0" applyFont="1" applyFill="1" applyBorder="1" applyAlignment="1">
      <alignment horizontal="center"/>
    </xf>
    <xf numFmtId="0" fontId="32" fillId="10" borderId="16" xfId="0" applyFont="1" applyFill="1" applyBorder="1" applyAlignment="1">
      <alignment horizontal="center"/>
    </xf>
    <xf numFmtId="0" fontId="32" fillId="10" borderId="26" xfId="0" applyFont="1" applyFill="1" applyBorder="1" applyAlignment="1">
      <alignment horizontal="center"/>
    </xf>
    <xf numFmtId="0" fontId="32" fillId="10" borderId="19" xfId="0" applyFont="1" applyFill="1" applyBorder="1" applyAlignment="1">
      <alignment horizontal="center"/>
    </xf>
    <xf numFmtId="0" fontId="32" fillId="10" borderId="17" xfId="0" applyFont="1" applyFill="1" applyBorder="1" applyAlignment="1">
      <alignment horizontal="center"/>
    </xf>
    <xf numFmtId="0" fontId="32" fillId="10" borderId="21" xfId="0" applyFont="1" applyFill="1" applyBorder="1" applyAlignment="1">
      <alignment horizontal="center"/>
    </xf>
    <xf numFmtId="0" fontId="32" fillId="10" borderId="19" xfId="0" applyFont="1" applyFill="1" applyBorder="1"/>
    <xf numFmtId="10" fontId="32" fillId="10" borderId="21" xfId="0" applyNumberFormat="1" applyFont="1" applyFill="1" applyBorder="1" applyAlignment="1">
      <alignment horizontal="center"/>
    </xf>
    <xf numFmtId="165" fontId="32" fillId="10" borderId="21" xfId="0" applyNumberFormat="1" applyFont="1" applyFill="1" applyBorder="1" applyAlignment="1">
      <alignment horizontal="right"/>
    </xf>
    <xf numFmtId="0" fontId="32" fillId="9" borderId="20" xfId="0" applyFont="1" applyFill="1" applyBorder="1"/>
    <xf numFmtId="0" fontId="32" fillId="9" borderId="25" xfId="0" applyFont="1" applyFill="1" applyBorder="1" applyAlignment="1">
      <alignment horizontal="center"/>
    </xf>
    <xf numFmtId="10" fontId="32" fillId="9" borderId="22" xfId="0" applyNumberFormat="1" applyFont="1" applyFill="1" applyBorder="1" applyAlignment="1">
      <alignment horizontal="center"/>
    </xf>
    <xf numFmtId="165" fontId="32" fillId="9" borderId="22" xfId="0" applyNumberFormat="1" applyFont="1" applyFill="1" applyBorder="1" applyAlignment="1">
      <alignment horizontal="right"/>
    </xf>
    <xf numFmtId="9" fontId="32" fillId="6" borderId="21" xfId="1" applyFont="1" applyFill="1" applyBorder="1" applyAlignment="1">
      <alignment horizontal="center"/>
    </xf>
    <xf numFmtId="0" fontId="33" fillId="5" borderId="28" xfId="0" applyFont="1" applyFill="1" applyBorder="1"/>
    <xf numFmtId="0" fontId="33" fillId="5" borderId="15" xfId="0" applyFont="1" applyFill="1" applyBorder="1" applyAlignment="1">
      <alignment horizontal="center"/>
    </xf>
    <xf numFmtId="0" fontId="33" fillId="5" borderId="14" xfId="0" applyFont="1" applyFill="1" applyBorder="1" applyAlignment="1">
      <alignment horizontal="center"/>
    </xf>
    <xf numFmtId="165" fontId="33" fillId="5" borderId="29" xfId="0" applyNumberFormat="1" applyFont="1" applyFill="1" applyBorder="1" applyAlignment="1">
      <alignment horizontal="right"/>
    </xf>
    <xf numFmtId="0" fontId="33" fillId="6" borderId="31" xfId="0" applyFont="1" applyFill="1" applyBorder="1"/>
    <xf numFmtId="0" fontId="33" fillId="6" borderId="32" xfId="0" applyFont="1" applyFill="1" applyBorder="1" applyAlignment="1">
      <alignment horizontal="center"/>
    </xf>
    <xf numFmtId="0" fontId="32" fillId="6" borderId="24" xfId="0" applyFont="1" applyFill="1" applyBorder="1" applyAlignment="1">
      <alignment horizontal="center"/>
    </xf>
    <xf numFmtId="165" fontId="32" fillId="6" borderId="35" xfId="0" applyNumberFormat="1" applyFont="1" applyFill="1" applyBorder="1" applyAlignment="1">
      <alignment horizontal="right"/>
    </xf>
    <xf numFmtId="0" fontId="32" fillId="8" borderId="27" xfId="0" applyFont="1" applyFill="1" applyBorder="1"/>
    <xf numFmtId="0" fontId="32" fillId="8" borderId="33" xfId="0" applyFont="1" applyFill="1" applyBorder="1" applyAlignment="1">
      <alignment horizontal="center"/>
    </xf>
    <xf numFmtId="0" fontId="32" fillId="8" borderId="17" xfId="0" applyFont="1" applyFill="1" applyBorder="1" applyAlignment="1">
      <alignment horizontal="center"/>
    </xf>
    <xf numFmtId="172" fontId="32" fillId="8" borderId="21" xfId="0" applyNumberFormat="1" applyFont="1" applyFill="1" applyBorder="1" applyAlignment="1">
      <alignment horizontal="right"/>
    </xf>
    <xf numFmtId="0" fontId="32" fillId="6" borderId="30" xfId="0" applyFont="1" applyFill="1" applyBorder="1"/>
    <xf numFmtId="0" fontId="32" fillId="6" borderId="34" xfId="0" applyFont="1" applyFill="1" applyBorder="1" applyAlignment="1">
      <alignment horizontal="center"/>
    </xf>
    <xf numFmtId="0" fontId="32" fillId="6" borderId="25" xfId="0" applyFont="1" applyFill="1" applyBorder="1" applyAlignment="1">
      <alignment horizontal="center"/>
    </xf>
    <xf numFmtId="172" fontId="32" fillId="6" borderId="22" xfId="0" applyNumberFormat="1" applyFont="1" applyFill="1" applyBorder="1" applyAlignment="1">
      <alignment horizontal="right"/>
    </xf>
    <xf numFmtId="0" fontId="32" fillId="10" borderId="27" xfId="0" applyFont="1" applyFill="1" applyBorder="1" applyAlignment="1">
      <alignment horizontal="center" vertical="center"/>
    </xf>
    <xf numFmtId="0" fontId="32" fillId="10" borderId="33" xfId="0" applyFont="1" applyFill="1" applyBorder="1" applyAlignment="1">
      <alignment horizontal="center" vertical="center"/>
    </xf>
    <xf numFmtId="0" fontId="32" fillId="10" borderId="17" xfId="0" applyFont="1" applyFill="1" applyBorder="1" applyAlignment="1">
      <alignment horizontal="center" vertical="center"/>
    </xf>
    <xf numFmtId="172" fontId="32" fillId="10" borderId="21" xfId="0" applyNumberFormat="1" applyFont="1" applyFill="1" applyBorder="1" applyAlignment="1">
      <alignment horizontal="right" vertical="center"/>
    </xf>
    <xf numFmtId="10" fontId="32" fillId="8" borderId="22" xfId="1" applyNumberFormat="1" applyFont="1" applyFill="1" applyBorder="1" applyAlignment="1">
      <alignment horizontal="center"/>
    </xf>
    <xf numFmtId="9" fontId="32" fillId="10" borderId="23" xfId="1" applyFont="1" applyFill="1" applyBorder="1" applyAlignment="1">
      <alignment horizontal="center"/>
    </xf>
    <xf numFmtId="8" fontId="32" fillId="8" borderId="25" xfId="0" applyNumberFormat="1" applyFont="1" applyFill="1" applyBorder="1" applyAlignment="1">
      <alignment horizontal="center"/>
    </xf>
    <xf numFmtId="173" fontId="32" fillId="8" borderId="25" xfId="0" applyNumberFormat="1" applyFont="1" applyFill="1" applyBorder="1" applyAlignment="1">
      <alignment horizontal="center" wrapText="1"/>
    </xf>
    <xf numFmtId="173" fontId="32" fillId="10" borderId="26" xfId="0" applyNumberFormat="1" applyFont="1" applyFill="1" applyBorder="1" applyAlignment="1">
      <alignment horizontal="center" wrapText="1"/>
    </xf>
    <xf numFmtId="0" fontId="32" fillId="6" borderId="37" xfId="0" applyFont="1" applyFill="1" applyBorder="1" applyAlignment="1">
      <alignment horizontal="center"/>
    </xf>
    <xf numFmtId="0" fontId="32" fillId="6" borderId="26" xfId="0" applyFont="1" applyFill="1" applyBorder="1" applyAlignment="1">
      <alignment horizontal="center"/>
    </xf>
    <xf numFmtId="172" fontId="32" fillId="6" borderId="23" xfId="0" applyNumberFormat="1" applyFont="1" applyFill="1" applyBorder="1" applyAlignment="1">
      <alignment horizontal="right"/>
    </xf>
    <xf numFmtId="0" fontId="32" fillId="8" borderId="19" xfId="0" applyFont="1" applyFill="1" applyBorder="1" applyAlignment="1">
      <alignment horizontal="center"/>
    </xf>
    <xf numFmtId="0" fontId="10" fillId="0" borderId="17" xfId="0" applyFont="1" applyBorder="1"/>
    <xf numFmtId="0" fontId="32" fillId="0" borderId="38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172" fontId="32" fillId="0" borderId="21" xfId="0" applyNumberFormat="1" applyFont="1" applyBorder="1" applyAlignment="1">
      <alignment horizontal="right"/>
    </xf>
    <xf numFmtId="0" fontId="32" fillId="8" borderId="17" xfId="0" applyFont="1" applyFill="1" applyBorder="1"/>
    <xf numFmtId="0" fontId="30" fillId="7" borderId="24" xfId="0" applyFont="1" applyFill="1" applyBorder="1" applyAlignment="1">
      <alignment horizontal="center" vertical="center"/>
    </xf>
    <xf numFmtId="0" fontId="32" fillId="8" borderId="38" xfId="0" applyFont="1" applyFill="1" applyBorder="1" applyAlignment="1">
      <alignment horizontal="center"/>
    </xf>
    <xf numFmtId="0" fontId="32" fillId="6" borderId="38" xfId="0" applyFont="1" applyFill="1" applyBorder="1" applyAlignment="1">
      <alignment horizontal="center"/>
    </xf>
    <xf numFmtId="172" fontId="32" fillId="6" borderId="21" xfId="0" applyNumberFormat="1" applyFont="1" applyFill="1" applyBorder="1" applyAlignment="1">
      <alignment horizontal="right"/>
    </xf>
    <xf numFmtId="0" fontId="31" fillId="6" borderId="19" xfId="0" applyFont="1" applyFill="1" applyBorder="1" applyAlignment="1">
      <alignment horizontal="left" vertical="center" wrapText="1"/>
    </xf>
    <xf numFmtId="0" fontId="36" fillId="6" borderId="17" xfId="0" applyFont="1" applyFill="1" applyBorder="1" applyAlignment="1">
      <alignment horizontal="left" vertical="center" wrapText="1"/>
    </xf>
    <xf numFmtId="0" fontId="36" fillId="6" borderId="19" xfId="0" applyFont="1" applyFill="1" applyBorder="1" applyAlignment="1">
      <alignment horizontal="left" vertical="center" wrapText="1"/>
    </xf>
    <xf numFmtId="0" fontId="36" fillId="8" borderId="17" xfId="0" applyFont="1" applyFill="1" applyBorder="1" applyAlignment="1">
      <alignment horizontal="left" vertical="center" wrapText="1"/>
    </xf>
    <xf numFmtId="0" fontId="36" fillId="6" borderId="19" xfId="0" applyFont="1" applyFill="1" applyBorder="1" applyAlignment="1">
      <alignment vertical="center" wrapText="1"/>
    </xf>
    <xf numFmtId="0" fontId="36" fillId="6" borderId="17" xfId="0" applyFont="1" applyFill="1" applyBorder="1" applyAlignment="1">
      <alignment horizontal="center" vertical="center"/>
    </xf>
    <xf numFmtId="172" fontId="36" fillId="6" borderId="16" xfId="0" applyNumberFormat="1" applyFont="1" applyFill="1" applyBorder="1" applyAlignment="1">
      <alignment horizontal="center" vertical="center"/>
    </xf>
    <xf numFmtId="0" fontId="36" fillId="6" borderId="20" xfId="0" applyFont="1" applyFill="1" applyBorder="1" applyAlignment="1">
      <alignment horizontal="center" vertical="center"/>
    </xf>
    <xf numFmtId="173" fontId="37" fillId="6" borderId="24" xfId="0" applyNumberFormat="1" applyFont="1" applyFill="1" applyBorder="1"/>
    <xf numFmtId="172" fontId="36" fillId="6" borderId="21" xfId="0" applyNumberFormat="1" applyFont="1" applyFill="1" applyBorder="1" applyAlignment="1">
      <alignment horizontal="left" vertical="center"/>
    </xf>
    <xf numFmtId="0" fontId="36" fillId="8" borderId="19" xfId="0" applyFont="1" applyFill="1" applyBorder="1" applyAlignment="1">
      <alignment horizontal="center" vertical="center"/>
    </xf>
    <xf numFmtId="172" fontId="36" fillId="8" borderId="17" xfId="0" applyNumberFormat="1" applyFont="1" applyFill="1" applyBorder="1" applyAlignment="1">
      <alignment horizontal="left" vertical="center"/>
    </xf>
    <xf numFmtId="172" fontId="36" fillId="0" borderId="21" xfId="0" applyNumberFormat="1" applyFont="1" applyBorder="1" applyAlignment="1">
      <alignment horizontal="left" vertical="center"/>
    </xf>
    <xf numFmtId="0" fontId="36" fillId="0" borderId="17" xfId="0" applyFont="1" applyBorder="1" applyAlignment="1">
      <alignment horizontal="center" vertical="center"/>
    </xf>
    <xf numFmtId="0" fontId="36" fillId="8" borderId="25" xfId="0" applyFont="1" applyFill="1" applyBorder="1" applyAlignment="1">
      <alignment horizontal="center" vertical="center"/>
    </xf>
    <xf numFmtId="172" fontId="36" fillId="8" borderId="22" xfId="0" applyNumberFormat="1" applyFont="1" applyFill="1" applyBorder="1" applyAlignment="1">
      <alignment horizontal="left" vertical="center"/>
    </xf>
    <xf numFmtId="172" fontId="36" fillId="6" borderId="21" xfId="0" applyNumberFormat="1" applyFont="1" applyFill="1" applyBorder="1" applyAlignment="1">
      <alignment horizontal="right" vertical="center"/>
    </xf>
    <xf numFmtId="0" fontId="36" fillId="7" borderId="26" xfId="0" applyFont="1" applyFill="1" applyBorder="1" applyAlignment="1">
      <alignment horizontal="center"/>
    </xf>
    <xf numFmtId="172" fontId="36" fillId="7" borderId="23" xfId="0" applyNumberFormat="1" applyFont="1" applyFill="1" applyBorder="1" applyAlignment="1">
      <alignment horizontal="right"/>
    </xf>
    <xf numFmtId="0" fontId="36" fillId="6" borderId="26" xfId="0" applyFont="1" applyFill="1" applyBorder="1" applyAlignment="1">
      <alignment horizontal="center" vertical="center"/>
    </xf>
    <xf numFmtId="172" fontId="36" fillId="6" borderId="23" xfId="0" applyNumberFormat="1" applyFont="1" applyFill="1" applyBorder="1" applyAlignment="1">
      <alignment horizontal="left" vertical="center"/>
    </xf>
    <xf numFmtId="0" fontId="36" fillId="6" borderId="39" xfId="0" applyFont="1" applyFill="1" applyBorder="1" applyAlignment="1">
      <alignment horizontal="center" vertical="center"/>
    </xf>
    <xf numFmtId="172" fontId="36" fillId="6" borderId="40" xfId="0" applyNumberFormat="1" applyFont="1" applyFill="1" applyBorder="1" applyAlignment="1">
      <alignment horizontal="left" vertical="center"/>
    </xf>
    <xf numFmtId="0" fontId="36" fillId="0" borderId="19" xfId="0" applyFont="1" applyBorder="1" applyAlignment="1">
      <alignment horizontal="left" vertical="center" wrapText="1"/>
    </xf>
    <xf numFmtId="0" fontId="36" fillId="8" borderId="20" xfId="0" applyFont="1" applyFill="1" applyBorder="1" applyAlignment="1">
      <alignment horizontal="left" vertical="center" wrapText="1"/>
    </xf>
    <xf numFmtId="0" fontId="36" fillId="6" borderId="41" xfId="0" applyFont="1" applyFill="1" applyBorder="1" applyAlignment="1">
      <alignment horizontal="left" vertical="center" wrapText="1"/>
    </xf>
    <xf numFmtId="0" fontId="36" fillId="6" borderId="42" xfId="0" applyFont="1" applyFill="1" applyBorder="1" applyAlignment="1">
      <alignment horizontal="left" vertical="center" wrapText="1"/>
    </xf>
    <xf numFmtId="0" fontId="30" fillId="7" borderId="42" xfId="0" applyFont="1" applyFill="1" applyBorder="1"/>
    <xf numFmtId="0" fontId="36" fillId="6" borderId="42" xfId="0" applyFont="1" applyFill="1" applyBorder="1" applyAlignment="1">
      <alignment vertical="center" wrapText="1"/>
    </xf>
    <xf numFmtId="172" fontId="36" fillId="6" borderId="23" xfId="0" applyNumberFormat="1" applyFont="1" applyFill="1" applyBorder="1" applyAlignment="1">
      <alignment horizontal="right" vertical="center"/>
    </xf>
    <xf numFmtId="0" fontId="36" fillId="8" borderId="18" xfId="0" applyFont="1" applyFill="1" applyBorder="1" applyAlignment="1">
      <alignment horizontal="left" vertical="center" wrapText="1"/>
    </xf>
    <xf numFmtId="0" fontId="36" fillId="8" borderId="24" xfId="0" applyFont="1" applyFill="1" applyBorder="1" applyAlignment="1">
      <alignment horizontal="center" vertical="center"/>
    </xf>
    <xf numFmtId="172" fontId="36" fillId="8" borderId="16" xfId="0" applyNumberFormat="1" applyFont="1" applyFill="1" applyBorder="1" applyAlignment="1">
      <alignment horizontal="left" vertical="center"/>
    </xf>
    <xf numFmtId="0" fontId="38" fillId="0" borderId="0" xfId="0" applyFont="1"/>
    <xf numFmtId="0" fontId="36" fillId="6" borderId="43" xfId="0" applyFont="1" applyFill="1" applyBorder="1" applyAlignment="1">
      <alignment horizontal="left" vertical="center" wrapText="1"/>
    </xf>
    <xf numFmtId="172" fontId="36" fillId="6" borderId="44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6" fillId="0" borderId="2" xfId="2" applyFont="1" applyBorder="1" applyAlignment="1">
      <alignment horizontal="center" vertical="center"/>
    </xf>
    <xf numFmtId="0" fontId="26" fillId="0" borderId="15" xfId="2" applyFont="1" applyBorder="1" applyAlignment="1">
      <alignment horizontal="center" vertical="center"/>
    </xf>
    <xf numFmtId="0" fontId="26" fillId="0" borderId="14" xfId="2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2" fillId="10" borderId="27" xfId="0" applyFont="1" applyFill="1" applyBorder="1" applyAlignment="1">
      <alignment horizontal="center" wrapText="1"/>
    </xf>
    <xf numFmtId="0" fontId="32" fillId="10" borderId="33" xfId="0" applyFont="1" applyFill="1" applyBorder="1" applyAlignment="1">
      <alignment horizontal="center" wrapText="1"/>
    </xf>
    <xf numFmtId="0" fontId="35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3">
    <cellStyle name="Normal" xfId="0" builtinId="0"/>
    <cellStyle name="Normal 4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PA" sz="1600" b="1" i="0" u="none" strike="noStrike" cap="all" baseline="0">
              <a:solidFill>
                <a:srgbClr val="002060"/>
              </a:solidFill>
              <a:effectLst/>
            </a:endParaRP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TRIBUNAL ADMINISTRATIVO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DE CONTRATACIONES PÚBLICAS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Recursos INGRESADOS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</a:rPr>
              <a:t>DEL 01 DE ENERO AL 31 DE DICIEMBRE de 2023</a:t>
            </a:r>
          </a:p>
        </c:rich>
      </c:tx>
      <c:layout>
        <c:manualLayout>
          <c:xMode val="edge"/>
          <c:yMode val="edge"/>
          <c:x val="0.18757187770105338"/>
          <c:y val="2.43077028414926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084876000873849E-2"/>
          <c:y val="0.27871959970520926"/>
          <c:w val="0.88862864849975798"/>
          <c:h val="0.6371031838411502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C6B4-482E-8931-7A5ABA7D2393}"/>
              </c:ext>
            </c:extLst>
          </c:dPt>
          <c:dPt>
            <c:idx val="1"/>
            <c:bubble3D val="0"/>
            <c:explosion val="7"/>
            <c:extLst>
              <c:ext xmlns:c16="http://schemas.microsoft.com/office/drawing/2014/chart" uri="{C3380CC4-5D6E-409C-BE32-E72D297353CC}">
                <c16:uniqueId val="{00000003-C6B4-482E-8931-7A5ABA7D23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C6B4-482E-8931-7A5ABA7D2393}"/>
              </c:ext>
            </c:extLst>
          </c:dPt>
          <c:dLbls>
            <c:dLbl>
              <c:idx val="0"/>
              <c:layout>
                <c:manualLayout>
                  <c:x val="-3.6188178528347319E-2"/>
                  <c:y val="-1.217391304347826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IMPUGNACIÓN =216</a:t>
                    </a: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85.04%</a:t>
                    </a:r>
                    <a:endParaRPr lang="en-US" sz="1600" b="1" baseline="0">
                      <a:solidFill>
                        <a:schemeClr val="accent2">
                          <a:lumMod val="50000"/>
                        </a:schemeClr>
                      </a:solidFill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6B4-482E-8931-7A5ABA7D2393}"/>
                </c:ext>
              </c:extLst>
            </c:dLbl>
            <c:dLbl>
              <c:idx val="1"/>
              <c:layout>
                <c:manualLayout>
                  <c:x val="-4.4951416657959972E-2"/>
                  <c:y val="1.02036288942143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APELACIÓN=38</a:t>
                    </a:r>
                    <a:endParaRPr lang="en-US" sz="1600" b="1" baseline="0">
                      <a:solidFill>
                        <a:srgbClr val="002060"/>
                      </a:solidFill>
                    </a:endParaRP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14.96%</a:t>
                    </a:r>
                    <a:endParaRPr lang="en-US" sz="1600" b="1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6B4-482E-8931-7A5ABA7D2393}"/>
                </c:ext>
              </c:extLst>
            </c:dLbl>
            <c:dLbl>
              <c:idx val="2"/>
              <c:layout>
                <c:manualLayout>
                  <c:x val="0.12250749697490486"/>
                  <c:y val="-3.85063501568547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>
                        <a:solidFill>
                          <a:srgbClr val="002060"/>
                        </a:solidFill>
                      </a:rPr>
                      <a:t>ACCIÓN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 DE RECLAMO</a:t>
                    </a:r>
                    <a:r>
                      <a:rPr lang="en-US" sz="1400">
                        <a:solidFill>
                          <a:srgbClr val="002060"/>
                        </a:solidFill>
                      </a:rPr>
                      <a:t> = 3,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
2.45 %</a:t>
                    </a:r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C6B4-482E-8931-7A5ABA7D23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spc="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118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B4-482E-8931-7A5ABA7D239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de Contrataciones Públicas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Recursos por 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Tipo de Acto de Selección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 de enero al 30 de septiembre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2017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5.5710306406685237E-3"/>
                  <c:y val="-6.6047464464275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89-44DA-9FD5-ECB0452B3CC4}"/>
                </c:ext>
              </c:extLst>
            </c:dLbl>
            <c:dLbl>
              <c:idx val="1"/>
              <c:layout>
                <c:manualLayout>
                  <c:x val="1.1142019606487591E-2"/>
                  <c:y val="-6.8649543973377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89-44DA-9FD5-ECB0452B3CC4}"/>
                </c:ext>
              </c:extLst>
            </c:dLbl>
            <c:dLbl>
              <c:idx val="2"/>
              <c:layout>
                <c:manualLayout>
                  <c:x val="1.7913026520658421E-2"/>
                  <c:y val="-7.5737028647389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89-44DA-9FD5-ECB0452B3CC4}"/>
                </c:ext>
              </c:extLst>
            </c:dLbl>
            <c:dLbl>
              <c:idx val="3"/>
              <c:layout>
                <c:manualLayout>
                  <c:x val="1.35420138283416E-2"/>
                  <c:y val="-2.299595790145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89-44DA-9FD5-ECB0452B3CC4}"/>
                </c:ext>
              </c:extLst>
            </c:dLbl>
            <c:dLbl>
              <c:idx val="4"/>
              <c:layout>
                <c:manualLayout>
                  <c:x val="9.2850510677808043E-3"/>
                  <c:y val="-4.6783620662195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89-44DA-9FD5-ECB0452B3CC4}"/>
                </c:ext>
              </c:extLst>
            </c:dLbl>
            <c:dLbl>
              <c:idx val="5"/>
              <c:layout>
                <c:manualLayout>
                  <c:x val="9.285051067780872E-3"/>
                  <c:y val="-1.9263843802080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89-44DA-9FD5-ECB0452B3CC4}"/>
                </c:ext>
              </c:extLst>
            </c:dLbl>
            <c:dLbl>
              <c:idx val="6"/>
              <c:layout>
                <c:manualLayout>
                  <c:x val="1.8570102135561744E-2"/>
                  <c:y val="-5.77915314062411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89-44DA-9FD5-ECB0452B3C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206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6113401.9299999997</c:v>
                </c:pt>
                <c:pt idx="3">
                  <c:v>0</c:v>
                </c:pt>
                <c:pt idx="4">
                  <c:v>0</c:v>
                </c:pt>
                <c:pt idx="5">
                  <c:v>61042529.729999997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89-44DA-9FD5-ECB0452B3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00206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  <a:scene3d>
      <a:camera prst="orthographicFront"/>
      <a:lightRig rig="threePt" dir="t"/>
    </a:scene3d>
    <a:sp3d>
      <a:bevelT w="152400" h="50800" prst="softRound"/>
      <a:bevelB w="152400" h="50800" prst="softRound"/>
    </a:sp3d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</a:t>
            </a:r>
            <a:r>
              <a:rPr lang="en-US" baseline="0">
                <a:solidFill>
                  <a:schemeClr val="tx2">
                    <a:lumMod val="75000"/>
                  </a:schemeClr>
                </a:solidFill>
              </a:rPr>
              <a:t> 31 de diciembre </a:t>
            </a: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 2023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2774147437827513"/>
          <c:y val="3.8104385558616324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987083451185055E-2"/>
          <c:y val="0.30614043213638542"/>
          <c:w val="0.84191118997924186"/>
          <c:h val="0.60303565401066417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  <c:extLst>
              <c:ext xmlns:c16="http://schemas.microsoft.com/office/drawing/2014/chart" uri="{C3380CC4-5D6E-409C-BE32-E72D297353CC}">
                <c16:uniqueId val="{00000000-8E64-4B22-9BA9-BF2408076971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8E64-4B22-9BA9-BF2408076971}"/>
              </c:ext>
            </c:extLst>
          </c:dPt>
          <c:dLbls>
            <c:dLbl>
              <c:idx val="0"/>
              <c:layout>
                <c:manualLayout>
                  <c:x val="-0.22984303671195214"/>
                  <c:y val="-0.13146250294564579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=204</a:t>
                    </a: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80.32%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20978519052443"/>
                      <c:h val="0.10286162372118345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8E64-4B22-9BA9-BF2408076971}"/>
                </c:ext>
              </c:extLst>
            </c:dLbl>
            <c:dLbl>
              <c:idx val="1"/>
              <c:layout>
                <c:manualLayout>
                  <c:x val="0.12285325863815108"/>
                  <c:y val="4.2785077561899192E-2"/>
                </c:manualLayout>
              </c:layout>
              <c:tx>
                <c:rich>
                  <a:bodyPr/>
                  <a:lstStyle/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=50</a:t>
                    </a:r>
                  </a:p>
                  <a:p>
                    <a:r>
                      <a:rPr lang="en-US" sz="1200" b="1" baseline="0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19.68 </a:t>
                    </a:r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966152240363822"/>
                      <c:h val="0.13604126370083816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8E64-4B22-9BA9-BF24080769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106</c:v>
                </c:pt>
                <c:pt idx="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64-4B22-9BA9-BF240807697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 rtl="0"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49708536722596813"/>
          <c:y val="0.9037232961978825"/>
          <c:w val="0.33987134939447061"/>
          <c:h val="7.0432883923697578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 prst="slope"/>
          <a:bevelB prst="slope"/>
          <a:contourClr>
            <a:srgbClr val="000000"/>
          </a:contourClr>
        </a:sp3d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1E-45FB-B9E3-699B731D269A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1E-45FB-B9E3-699B731D269A}"/>
              </c:ext>
            </c:extLst>
          </c:dPt>
          <c:dLbls>
            <c:dLbl>
              <c:idx val="0"/>
              <c:layout>
                <c:manualLayout>
                  <c:x val="-7.2732206085975824E-3"/>
                  <c:y val="0.30702106523953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1E-45FB-B9E3-699B731D269A}"/>
                </c:ext>
              </c:extLst>
            </c:dLbl>
            <c:dLbl>
              <c:idx val="1"/>
              <c:layout>
                <c:manualLayout>
                  <c:x val="-5.4490463526979415E-4"/>
                  <c:y val="0.154144213556935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1E-45FB-B9E3-699B731D269A}"/>
                </c:ext>
              </c:extLst>
            </c:dLbl>
            <c:dLbl>
              <c:idx val="2"/>
              <c:layout>
                <c:manualLayout>
                  <c:x val="7.3954400040739471E-2"/>
                  <c:y val="-6.72966648696465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1E-45FB-B9E3-699B731D26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1E-45FB-B9E3-699B731D2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  <c:spPr>
        <a:scene3d>
          <a:camera prst="orthographicFront"/>
          <a:lightRig rig="threePt" dir="t"/>
        </a:scene3d>
      </c:spPr>
    </c:plotArea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  <a:scene3d>
      <a:camera prst="orthographicFront"/>
      <a:lightRig rig="threePt" dir="t"/>
    </a:scene3d>
    <a:sp3d>
      <a:bevelT prst="slope"/>
      <a:bevelB prst="slope"/>
    </a:sp3d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1133474</xdr:colOff>
      <xdr:row>1</xdr:row>
      <xdr:rowOff>19050</xdr:rowOff>
    </xdr:from>
    <xdr:to>
      <xdr:col>3</xdr:col>
      <xdr:colOff>1372720</xdr:colOff>
      <xdr:row>6</xdr:row>
      <xdr:rowOff>42022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9320" y="397249"/>
          <a:ext cx="1990165" cy="1535766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2454275</xdr:colOff>
      <xdr:row>1</xdr:row>
      <xdr:rowOff>20637</xdr:rowOff>
    </xdr:from>
    <xdr:to>
      <xdr:col>4</xdr:col>
      <xdr:colOff>3398380</xdr:colOff>
      <xdr:row>3</xdr:row>
      <xdr:rowOff>220662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3338" y="401637"/>
          <a:ext cx="939800" cy="86677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600075</xdr:colOff>
      <xdr:row>32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6A65B587-4A3E-4704-B3E8-6C9B85C4DC00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12893" y="292964"/>
          <a:ext cx="1389521" cy="1257704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xdr="http://schemas.openxmlformats.org/drawingml/2006/spreadsheetDrawing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xmlns:lc="http://schemas.openxmlformats.org/drawingml/2006/lockedCanvas"/>
          </a:ext>
        </a:extLst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495301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1257301" y="123824"/>
          <a:ext cx="5686424" cy="847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85726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19725" y="0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9525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4492625</xdr:colOff>
      <xdr:row>0</xdr:row>
      <xdr:rowOff>41275</xdr:rowOff>
    </xdr:from>
    <xdr:to>
      <xdr:col>2</xdr:col>
      <xdr:colOff>460375</xdr:colOff>
      <xdr:row>3</xdr:row>
      <xdr:rowOff>31750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6625" y="41275"/>
          <a:ext cx="1635125" cy="113347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495300</xdr:colOff>
      <xdr:row>38</xdr:row>
      <xdr:rowOff>63500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3CBFEDD7-D1EE-41BE-8536-7D057F4533ED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0993" y="426582"/>
          <a:ext cx="1733123" cy="2036751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xdr="http://schemas.openxmlformats.org/drawingml/2006/spreadsheetDrawing"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cdr:spPr>
    </cdr:pic>
  </cdr:relSizeAnchor>
  <cdr:relSizeAnchor xmlns:cdr="http://schemas.openxmlformats.org/drawingml/2006/chartDrawing">
    <cdr:from>
      <cdr:x>0.02938</cdr:x>
      <cdr:y>0.86854</cdr:y>
    </cdr:from>
    <cdr:to>
      <cdr:x>0.61222</cdr:x>
      <cdr:y>0.98783</cdr:y>
    </cdr:to>
    <cdr:sp macro="" textlink="">
      <cdr:nvSpPr>
        <cdr:cNvPr id="7" name="Rectángulo 6"/>
        <cdr:cNvSpPr/>
      </cdr:nvSpPr>
      <cdr:spPr>
        <a:xfrm xmlns:a="http://schemas.openxmlformats.org/drawingml/2006/main">
          <a:off x="309321" y="6342513"/>
          <a:ext cx="6136315" cy="87108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Total de Monto de Recursos Ingresados: B/. </a:t>
          </a:r>
          <a:r>
            <a:rPr lang="es-PA" sz="20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368,635,768.01</a:t>
          </a:r>
          <a:r>
            <a:rPr lang="es-PA" sz="32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PA" sz="18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antidad de Recursos Ingresados: 254</a:t>
          </a:r>
          <a:endParaRPr lang="es-PA" sz="1800">
            <a:solidFill>
              <a:srgbClr val="002060"/>
            </a:solidFill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4761</xdr:rowOff>
    </xdr:from>
    <xdr:to>
      <xdr:col>9</xdr:col>
      <xdr:colOff>523876</xdr:colOff>
      <xdr:row>38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895350" y="6153150"/>
          <a:ext cx="398442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AV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</a:t>
          </a:r>
        </a:p>
      </xdr:txBody>
    </xdr:sp>
    <xdr:clientData/>
  </xdr:oneCellAnchor>
  <xdr:oneCellAnchor>
    <xdr:from>
      <xdr:col>1</xdr:col>
      <xdr:colOff>1181100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CD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3</a:t>
          </a:r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LA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9</a:t>
          </a:r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4867275" y="621030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LP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44</a:t>
          </a:r>
        </a:p>
      </xdr:txBody>
    </xdr:sp>
    <xdr:clientData/>
  </xdr:oneCellAnchor>
  <xdr:oneCellAnchor>
    <xdr:from>
      <xdr:col>6</xdr:col>
      <xdr:colOff>665880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LV</a:t>
          </a:r>
        </a:p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12</a:t>
          </a:r>
        </a:p>
      </xdr:txBody>
    </xdr:sp>
    <xdr:clientData/>
  </xdr:oneCellAnchor>
  <xdr:oneCellAnchor>
    <xdr:from>
      <xdr:col>8</xdr:col>
      <xdr:colOff>276225</xdr:colOff>
      <xdr:row>31</xdr:row>
      <xdr:rowOff>123825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O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CM</a:t>
          </a:r>
        </a:p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81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1139284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6967" y="220701"/>
          <a:ext cx="1462669" cy="1533293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ESTADISTICAS%20DICIEMBRE%202022%20-2.xlsx" TargetMode="External"/><Relationship Id="rId1" Type="http://schemas.openxmlformats.org/officeDocument/2006/relationships/externalLinkPath" Target="ESTADISTICAS/ESTADISTICAS%20DICIEMBRE%202022%20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7"/>
      <sheetName val="Hoja6"/>
      <sheetName val="Hoja5"/>
      <sheetName val="Hoja4"/>
      <sheetName val="Recursos Ingresados"/>
      <sheetName val="recursos cantidad (2)"/>
      <sheetName val="recursos monto"/>
      <sheetName val="tipo de acto"/>
      <sheetName val="grafica de ingresados"/>
      <sheetName val="grafica t acto selecc"/>
      <sheetName val="Fallados y en tramite"/>
      <sheetName val="instituciones"/>
      <sheetName val="grafica de fallados y tramite"/>
      <sheetName val="Hoja8"/>
      <sheetName val="todas las in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B18" t="str">
            <v>Subasta</v>
          </cell>
        </row>
        <row r="26">
          <cell r="B26" t="str">
            <v>Licitación Abreviada Mejor Valor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rillant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279" t="s">
        <v>30</v>
      </c>
      <c r="C1" s="279"/>
      <c r="D1" s="279"/>
      <c r="E1" s="279"/>
    </row>
    <row r="2" spans="2:5" x14ac:dyDescent="0.3">
      <c r="B2" s="279" t="s">
        <v>29</v>
      </c>
      <c r="C2" s="279"/>
      <c r="D2" s="279"/>
      <c r="E2" s="279"/>
    </row>
    <row r="3" spans="2:5" x14ac:dyDescent="0.3">
      <c r="B3" s="14"/>
      <c r="C3" s="14"/>
      <c r="D3" s="14"/>
      <c r="E3" s="14"/>
    </row>
    <row r="4" spans="2:5" x14ac:dyDescent="0.3">
      <c r="B4" s="15" t="s">
        <v>27</v>
      </c>
      <c r="C4" s="14"/>
      <c r="D4" s="14"/>
      <c r="E4" s="14"/>
    </row>
    <row r="5" spans="2:5" x14ac:dyDescent="0.3">
      <c r="B5" s="15"/>
      <c r="C5" s="14"/>
      <c r="D5" s="14"/>
      <c r="E5" s="14"/>
    </row>
    <row r="6" spans="2:5" x14ac:dyDescent="0.3">
      <c r="B6" s="15" t="s">
        <v>28</v>
      </c>
      <c r="C6" s="14"/>
      <c r="D6" s="14"/>
      <c r="E6" s="14"/>
    </row>
    <row r="7" spans="2:5" x14ac:dyDescent="0.3">
      <c r="B7" s="4"/>
    </row>
    <row r="9" spans="2:5" x14ac:dyDescent="0.3">
      <c r="B9" s="17" t="s">
        <v>14</v>
      </c>
      <c r="C9" s="17" t="s">
        <v>15</v>
      </c>
      <c r="D9" s="11" t="s">
        <v>32</v>
      </c>
    </row>
    <row r="10" spans="2:5" x14ac:dyDescent="0.3">
      <c r="B10" s="14" t="s">
        <v>5</v>
      </c>
      <c r="C10" s="21">
        <v>147</v>
      </c>
      <c r="D10" s="16">
        <f>+C10/$C$16</f>
        <v>0.80769230769230771</v>
      </c>
    </row>
    <row r="11" spans="2:5" x14ac:dyDescent="0.3">
      <c r="B11" s="14"/>
      <c r="C11" s="22"/>
      <c r="D11" s="16"/>
    </row>
    <row r="12" spans="2:5" x14ac:dyDescent="0.3">
      <c r="B12" s="14" t="s">
        <v>6</v>
      </c>
      <c r="C12" s="22">
        <v>31</v>
      </c>
      <c r="D12" s="16">
        <f>+C12/$C$16</f>
        <v>0.17032967032967034</v>
      </c>
    </row>
    <row r="13" spans="2:5" x14ac:dyDescent="0.3">
      <c r="B13" s="14"/>
      <c r="C13" s="22"/>
      <c r="D13" s="16"/>
    </row>
    <row r="14" spans="2:5" x14ac:dyDescent="0.3">
      <c r="B14" s="14" t="s">
        <v>7</v>
      </c>
      <c r="C14" s="22">
        <v>4</v>
      </c>
      <c r="D14" s="16">
        <f>+C14/$C$16</f>
        <v>2.197802197802198E-2</v>
      </c>
    </row>
    <row r="15" spans="2:5" x14ac:dyDescent="0.3">
      <c r="C15" s="23"/>
      <c r="D15" s="3"/>
    </row>
    <row r="16" spans="2:5" x14ac:dyDescent="0.3">
      <c r="B16" s="19" t="s">
        <v>2</v>
      </c>
      <c r="C16" s="17">
        <f>SUM(C10:C14)</f>
        <v>182</v>
      </c>
      <c r="D16" s="20">
        <f>SUM(D10:D14)</f>
        <v>1</v>
      </c>
    </row>
    <row r="19" spans="2:5" x14ac:dyDescent="0.3">
      <c r="B19" s="17" t="s">
        <v>1</v>
      </c>
      <c r="C19" s="17" t="s">
        <v>15</v>
      </c>
      <c r="D19" s="11" t="s">
        <v>32</v>
      </c>
    </row>
    <row r="20" spans="2:5" x14ac:dyDescent="0.3">
      <c r="B20" s="14" t="s">
        <v>0</v>
      </c>
      <c r="C20" s="21">
        <v>122</v>
      </c>
      <c r="D20" s="16">
        <f>+C20/$C$26</f>
        <v>0.67032967032967028</v>
      </c>
    </row>
    <row r="21" spans="2:5" x14ac:dyDescent="0.3">
      <c r="B21" s="14"/>
      <c r="C21" s="22"/>
      <c r="D21" s="16"/>
    </row>
    <row r="22" spans="2:5" x14ac:dyDescent="0.3">
      <c r="B22" s="14" t="s">
        <v>4</v>
      </c>
      <c r="C22" s="22">
        <v>58</v>
      </c>
      <c r="D22" s="16">
        <f>+C22/$C$26</f>
        <v>0.31868131868131866</v>
      </c>
    </row>
    <row r="23" spans="2:5" x14ac:dyDescent="0.3">
      <c r="B23" s="14"/>
      <c r="C23" s="22"/>
      <c r="D23" s="16"/>
    </row>
    <row r="24" spans="2:5" x14ac:dyDescent="0.3">
      <c r="B24" s="14" t="s">
        <v>3</v>
      </c>
      <c r="C24" s="22">
        <v>2</v>
      </c>
      <c r="D24" s="16">
        <f>+C24/$C$26</f>
        <v>1.098901098901099E-2</v>
      </c>
      <c r="E24" s="1" t="s">
        <v>45</v>
      </c>
    </row>
    <row r="25" spans="2:5" x14ac:dyDescent="0.3">
      <c r="C25" s="24"/>
      <c r="D25" s="3"/>
    </row>
    <row r="26" spans="2:5" x14ac:dyDescent="0.3">
      <c r="B26" s="17" t="s">
        <v>2</v>
      </c>
      <c r="C26" s="17">
        <f>SUM(C20:C24)</f>
        <v>182</v>
      </c>
      <c r="D26" s="18">
        <f>SUM(D20:D24)</f>
        <v>0.99999999999999989</v>
      </c>
    </row>
    <row r="27" spans="2:5" x14ac:dyDescent="0.3">
      <c r="B27" s="4"/>
      <c r="C27" s="8"/>
      <c r="D27" s="9"/>
    </row>
    <row r="28" spans="2:5" x14ac:dyDescent="0.3">
      <c r="B28" s="4"/>
      <c r="C28" s="8"/>
      <c r="D28" s="9"/>
    </row>
    <row r="30" spans="2:5" x14ac:dyDescent="0.3">
      <c r="C30" s="2"/>
      <c r="D30" s="2"/>
      <c r="E30" s="2"/>
    </row>
    <row r="31" spans="2:5" ht="37.5" x14ac:dyDescent="0.3">
      <c r="B31" s="25" t="s">
        <v>31</v>
      </c>
      <c r="C31" s="17" t="s">
        <v>15</v>
      </c>
      <c r="D31" s="11" t="s">
        <v>32</v>
      </c>
    </row>
    <row r="32" spans="2:5" x14ac:dyDescent="0.3">
      <c r="B32" s="26" t="s">
        <v>8</v>
      </c>
      <c r="C32" s="27"/>
      <c r="D32" s="26"/>
    </row>
    <row r="33" spans="2:5" x14ac:dyDescent="0.3">
      <c r="B33" s="26" t="s">
        <v>9</v>
      </c>
      <c r="C33" s="27"/>
      <c r="D33" s="26"/>
    </row>
    <row r="34" spans="2:5" x14ac:dyDescent="0.3">
      <c r="B34" s="26" t="s">
        <v>11</v>
      </c>
      <c r="C34" s="27"/>
      <c r="D34" s="26"/>
    </row>
    <row r="35" spans="2:5" x14ac:dyDescent="0.3">
      <c r="B35" s="26" t="s">
        <v>10</v>
      </c>
      <c r="C35" s="27"/>
      <c r="D35" s="26"/>
    </row>
    <row r="36" spans="2:5" x14ac:dyDescent="0.3">
      <c r="B36" s="26" t="s">
        <v>25</v>
      </c>
      <c r="C36" s="27"/>
      <c r="D36" s="26"/>
    </row>
    <row r="37" spans="2:5" x14ac:dyDescent="0.3">
      <c r="B37" s="26" t="s">
        <v>12</v>
      </c>
      <c r="C37" s="27"/>
      <c r="D37" s="26"/>
    </row>
    <row r="38" spans="2:5" x14ac:dyDescent="0.3">
      <c r="B38" s="26" t="s">
        <v>13</v>
      </c>
      <c r="C38" s="27"/>
      <c r="D38" s="26"/>
    </row>
    <row r="39" spans="2:5" x14ac:dyDescent="0.3">
      <c r="B39" s="17" t="s">
        <v>2</v>
      </c>
      <c r="C39" s="17">
        <f>SUM(C32:C38)</f>
        <v>0</v>
      </c>
      <c r="D39" s="18">
        <f>SUM(D33:D37)</f>
        <v>0</v>
      </c>
    </row>
    <row r="40" spans="2:5" x14ac:dyDescent="0.3">
      <c r="B40" s="278"/>
      <c r="C40" s="278"/>
      <c r="D40" s="278"/>
      <c r="E40" s="278"/>
    </row>
    <row r="41" spans="2:5" x14ac:dyDescent="0.3">
      <c r="B41" s="278"/>
      <c r="C41" s="278"/>
      <c r="D41" s="278"/>
      <c r="E41" s="278"/>
    </row>
    <row r="43" spans="2:5" ht="37.5" x14ac:dyDescent="0.3">
      <c r="B43" s="34" t="s">
        <v>26</v>
      </c>
      <c r="C43" s="35" t="s">
        <v>15</v>
      </c>
      <c r="D43" s="36" t="s">
        <v>32</v>
      </c>
    </row>
    <row r="44" spans="2:5" x14ac:dyDescent="0.3">
      <c r="B44" s="28" t="s">
        <v>33</v>
      </c>
      <c r="C44" s="29">
        <f>SUM(C45:C53)</f>
        <v>122</v>
      </c>
      <c r="D44" s="30">
        <f>+C44/C56</f>
        <v>0.67032967032967028</v>
      </c>
    </row>
    <row r="45" spans="2:5" x14ac:dyDescent="0.3">
      <c r="B45" s="26" t="s">
        <v>36</v>
      </c>
      <c r="C45" s="27">
        <v>21</v>
      </c>
      <c r="D45" s="37">
        <f>+C45/$C$44</f>
        <v>0.1721311475409836</v>
      </c>
    </row>
    <row r="46" spans="2:5" x14ac:dyDescent="0.3">
      <c r="B46" s="26" t="s">
        <v>35</v>
      </c>
      <c r="C46" s="27">
        <v>36</v>
      </c>
      <c r="D46" s="37">
        <f>+C46/$C$44</f>
        <v>0.29508196721311475</v>
      </c>
    </row>
    <row r="47" spans="2:5" x14ac:dyDescent="0.3">
      <c r="B47" s="26" t="s">
        <v>38</v>
      </c>
      <c r="C47" s="27">
        <v>4</v>
      </c>
      <c r="D47" s="37">
        <f t="shared" ref="D47:D53" si="0">+C47/$C$44</f>
        <v>3.2786885245901641E-2</v>
      </c>
    </row>
    <row r="48" spans="2:5" x14ac:dyDescent="0.3">
      <c r="B48" s="26" t="s">
        <v>37</v>
      </c>
      <c r="C48" s="27">
        <v>11</v>
      </c>
      <c r="D48" s="37">
        <f t="shared" si="0"/>
        <v>9.0163934426229511E-2</v>
      </c>
    </row>
    <row r="49" spans="2:11" x14ac:dyDescent="0.3">
      <c r="B49" s="26" t="s">
        <v>40</v>
      </c>
      <c r="C49" s="27">
        <v>5</v>
      </c>
      <c r="D49" s="37">
        <f t="shared" si="0"/>
        <v>4.0983606557377046E-2</v>
      </c>
    </row>
    <row r="50" spans="2:11" x14ac:dyDescent="0.3">
      <c r="B50" s="26" t="s">
        <v>41</v>
      </c>
      <c r="C50" s="27">
        <v>1</v>
      </c>
      <c r="D50" s="37">
        <f t="shared" si="0"/>
        <v>8.1967213114754103E-3</v>
      </c>
    </row>
    <row r="51" spans="2:11" x14ac:dyDescent="0.3">
      <c r="B51" s="26" t="s">
        <v>39</v>
      </c>
      <c r="C51" s="27">
        <v>1</v>
      </c>
      <c r="D51" s="37">
        <f t="shared" si="0"/>
        <v>8.1967213114754103E-3</v>
      </c>
    </row>
    <row r="52" spans="2:11" x14ac:dyDescent="0.3">
      <c r="B52" s="26" t="s">
        <v>34</v>
      </c>
      <c r="C52" s="27">
        <v>42</v>
      </c>
      <c r="D52" s="37">
        <f>+C52/$C$44</f>
        <v>0.34426229508196721</v>
      </c>
      <c r="K52" s="7"/>
    </row>
    <row r="53" spans="2:11" x14ac:dyDescent="0.3">
      <c r="B53" s="26" t="s">
        <v>42</v>
      </c>
      <c r="C53" s="27">
        <v>1</v>
      </c>
      <c r="D53" s="37">
        <f t="shared" si="0"/>
        <v>8.1967213114754103E-3</v>
      </c>
      <c r="K53" s="7"/>
    </row>
    <row r="54" spans="2:11" x14ac:dyDescent="0.3">
      <c r="B54" s="28" t="s">
        <v>43</v>
      </c>
      <c r="C54" s="29">
        <v>58</v>
      </c>
      <c r="D54" s="30">
        <f>+C54/C56</f>
        <v>0.31868131868131866</v>
      </c>
    </row>
    <row r="55" spans="2:11" x14ac:dyDescent="0.3">
      <c r="B55" s="28" t="s">
        <v>44</v>
      </c>
      <c r="C55" s="29">
        <v>2</v>
      </c>
      <c r="D55" s="30">
        <f>+C55/C56</f>
        <v>1.098901098901099E-2</v>
      </c>
    </row>
    <row r="56" spans="2:11" x14ac:dyDescent="0.3">
      <c r="B56" s="12" t="s">
        <v>2</v>
      </c>
      <c r="C56" s="10">
        <f>+C44+C54+C55</f>
        <v>182</v>
      </c>
      <c r="D56" s="13">
        <f>+D44+D54+D55</f>
        <v>0.99999999999999989</v>
      </c>
    </row>
    <row r="60" spans="2:11" ht="37.5" x14ac:dyDescent="0.3">
      <c r="B60" s="25" t="s">
        <v>16</v>
      </c>
      <c r="C60" s="17" t="s">
        <v>18</v>
      </c>
      <c r="D60" s="31" t="s">
        <v>15</v>
      </c>
    </row>
    <row r="61" spans="2:11" x14ac:dyDescent="0.3">
      <c r="B61" s="26" t="s">
        <v>17</v>
      </c>
      <c r="C61" s="32">
        <v>782491329.09000003</v>
      </c>
      <c r="D61" s="27">
        <v>25</v>
      </c>
    </row>
    <row r="62" spans="2:11" x14ac:dyDescent="0.3">
      <c r="B62" s="26"/>
      <c r="C62" s="32"/>
      <c r="D62" s="27"/>
    </row>
    <row r="63" spans="2:11" x14ac:dyDescent="0.3">
      <c r="B63" s="26" t="s">
        <v>24</v>
      </c>
      <c r="C63" s="32">
        <v>441115.42</v>
      </c>
      <c r="D63" s="27">
        <v>18</v>
      </c>
    </row>
    <row r="64" spans="2:11" x14ac:dyDescent="0.3">
      <c r="B64" s="26"/>
      <c r="C64" s="32"/>
      <c r="D64" s="27"/>
    </row>
    <row r="65" spans="2:4" x14ac:dyDescent="0.3">
      <c r="B65" s="26" t="s">
        <v>19</v>
      </c>
      <c r="C65" s="32">
        <v>8708655.5999999996</v>
      </c>
      <c r="D65" s="27">
        <v>19</v>
      </c>
    </row>
    <row r="66" spans="2:4" x14ac:dyDescent="0.3">
      <c r="B66" s="26"/>
      <c r="C66" s="32"/>
      <c r="D66" s="27"/>
    </row>
    <row r="67" spans="2:4" x14ac:dyDescent="0.3">
      <c r="B67" s="26" t="s">
        <v>20</v>
      </c>
      <c r="C67" s="32">
        <v>14000000</v>
      </c>
      <c r="D67" s="27">
        <v>4</v>
      </c>
    </row>
    <row r="68" spans="2:4" x14ac:dyDescent="0.3">
      <c r="B68" s="26"/>
      <c r="C68" s="32"/>
      <c r="D68" s="27"/>
    </row>
    <row r="69" spans="2:4" x14ac:dyDescent="0.3">
      <c r="B69" s="26" t="s">
        <v>22</v>
      </c>
      <c r="C69" s="32">
        <v>34397659.659999996</v>
      </c>
      <c r="D69" s="27">
        <v>2</v>
      </c>
    </row>
    <row r="70" spans="2:4" x14ac:dyDescent="0.3">
      <c r="B70" s="26"/>
      <c r="C70" s="32"/>
      <c r="D70" s="27"/>
    </row>
    <row r="71" spans="2:4" x14ac:dyDescent="0.3">
      <c r="B71" s="26" t="s">
        <v>21</v>
      </c>
      <c r="C71" s="32">
        <v>8600711.4000000004</v>
      </c>
      <c r="D71" s="27">
        <v>6</v>
      </c>
    </row>
    <row r="72" spans="2:4" x14ac:dyDescent="0.3">
      <c r="B72" s="26"/>
      <c r="C72" s="32"/>
      <c r="D72" s="27"/>
    </row>
    <row r="73" spans="2:4" x14ac:dyDescent="0.3">
      <c r="B73" s="26" t="s">
        <v>23</v>
      </c>
      <c r="C73" s="32">
        <v>56929729.670000002</v>
      </c>
      <c r="D73" s="27">
        <v>108</v>
      </c>
    </row>
    <row r="74" spans="2:4" x14ac:dyDescent="0.3">
      <c r="B74" s="17" t="s">
        <v>2</v>
      </c>
      <c r="C74" s="33">
        <f>SUM(C61:C73)</f>
        <v>905569200.83999991</v>
      </c>
      <c r="D74" s="17">
        <f>SUM(D61:D73)</f>
        <v>182</v>
      </c>
    </row>
    <row r="75" spans="2:4" x14ac:dyDescent="0.3">
      <c r="C75" s="5"/>
      <c r="D75" s="2"/>
    </row>
    <row r="76" spans="2:4" x14ac:dyDescent="0.3">
      <c r="C76" s="6"/>
      <c r="D76" s="2"/>
    </row>
    <row r="77" spans="2:4" x14ac:dyDescent="0.3">
      <c r="C77" s="6"/>
    </row>
  </sheetData>
  <sortState xmlns:xlrd2="http://schemas.microsoft.com/office/spreadsheetml/2017/richdata2" ref="B47:D56">
    <sortCondition ref="B47:B56"/>
  </sortState>
  <mergeCells count="4">
    <mergeCell ref="B41:E41"/>
    <mergeCell ref="B1:E1"/>
    <mergeCell ref="B2:E2"/>
    <mergeCell ref="B40:E40"/>
  </mergeCells>
  <pageMargins left="0" right="0" top="0" bottom="0" header="0" footer="0"/>
  <pageSetup orientation="portrait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zoomScaleNormal="75" workbookViewId="0">
      <selection activeCell="D41" sqref="D41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240</v>
      </c>
      <c r="B1">
        <v>118</v>
      </c>
    </row>
    <row r="2" spans="1:4" x14ac:dyDescent="0.25">
      <c r="A2" t="s">
        <v>241</v>
      </c>
      <c r="B2">
        <v>22</v>
      </c>
    </row>
    <row r="3" spans="1:4" x14ac:dyDescent="0.25">
      <c r="D3" s="92"/>
    </row>
    <row r="4" spans="1:4" x14ac:dyDescent="0.25">
      <c r="D4" s="92"/>
    </row>
  </sheetData>
  <printOptions horizontalCentered="1" verticalCentered="1"/>
  <pageMargins left="0" right="0" top="0" bottom="0" header="0" footer="0"/>
  <pageSetup paperSize="5" scale="9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>+'tipo de acto'!#REF!</f>
        <v>#REF!</v>
      </c>
      <c r="C2" s="92" t="e">
        <f>+'tipo de acto'!#REF!</f>
        <v>#REF!</v>
      </c>
    </row>
    <row r="3" spans="2:3" x14ac:dyDescent="0.25">
      <c r="B3" t="e">
        <f>+'tipo de acto'!#REF!</f>
        <v>#REF!</v>
      </c>
      <c r="C3" s="92" t="e">
        <f>+'tipo de acto'!#REF!</f>
        <v>#REF!</v>
      </c>
    </row>
    <row r="4" spans="2:3" x14ac:dyDescent="0.25">
      <c r="B4" t="str">
        <f>+'tipo de acto'!B11</f>
        <v>Contratación Menor</v>
      </c>
      <c r="C4" s="92">
        <f>+'tipo de acto'!E11</f>
        <v>6113401.9299999997</v>
      </c>
    </row>
    <row r="5" spans="2:3" x14ac:dyDescent="0.25">
      <c r="B5" t="e">
        <f>+'tipo de acto'!#REF!</f>
        <v>#REF!</v>
      </c>
      <c r="C5" s="92" t="e">
        <f>+'tipo de acto'!#REF!</f>
        <v>#REF!</v>
      </c>
    </row>
    <row r="6" spans="2:3" x14ac:dyDescent="0.25">
      <c r="B6" t="e">
        <f>+'tipo de acto'!#REF!</f>
        <v>#REF!</v>
      </c>
      <c r="C6" s="92" t="e">
        <f>+'tipo de acto'!#REF!</f>
        <v>#REF!</v>
      </c>
    </row>
    <row r="7" spans="2:3" x14ac:dyDescent="0.25">
      <c r="B7" t="str">
        <f>+'tipo de acto'!B15</f>
        <v>Licitación por Mejor Valor</v>
      </c>
      <c r="C7" s="92">
        <f>+'tipo de acto'!E13</f>
        <v>61042529.729999997</v>
      </c>
    </row>
    <row r="8" spans="2:3" x14ac:dyDescent="0.25">
      <c r="B8" t="e">
        <f>+'tipo de acto'!#REF!</f>
        <v>#REF!</v>
      </c>
      <c r="C8" s="92" t="e">
        <f>+'tipo de acto'!#REF!</f>
        <v>#REF!</v>
      </c>
    </row>
    <row r="9" spans="2:3" x14ac:dyDescent="0.25">
      <c r="C9" s="92"/>
    </row>
  </sheetData>
  <printOptions horizontalCentered="1"/>
  <pageMargins left="0" right="0" top="0" bottom="0" header="0" footer="0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opLeftCell="B1" zoomScale="82" zoomScaleNormal="82" workbookViewId="0">
      <selection activeCell="E25" sqref="E25"/>
    </sheetView>
  </sheetViews>
  <sheetFormatPr baseColWidth="10" defaultColWidth="11.42578125" defaultRowHeight="30" x14ac:dyDescent="0.4"/>
  <cols>
    <col min="1" max="1" width="11.42578125" style="38"/>
    <col min="2" max="2" width="3.42578125" style="38" customWidth="1"/>
    <col min="3" max="3" width="38.7109375" style="38" customWidth="1"/>
    <col min="4" max="4" width="26.140625" style="38" customWidth="1"/>
    <col min="5" max="5" width="26.85546875" style="38" customWidth="1"/>
    <col min="6" max="6" width="46.5703125" style="38" customWidth="1"/>
    <col min="7" max="7" width="6.28515625" style="38" customWidth="1"/>
    <col min="8" max="9" width="11.42578125" style="38"/>
    <col min="10" max="10" width="43.85546875" style="38" customWidth="1"/>
    <col min="11" max="16384" width="11.42578125" style="38"/>
  </cols>
  <sheetData>
    <row r="1" spans="3:7" x14ac:dyDescent="0.4">
      <c r="C1" s="46"/>
      <c r="D1" s="46"/>
      <c r="E1" s="46"/>
      <c r="F1" s="46"/>
      <c r="G1" s="46"/>
    </row>
    <row r="2" spans="3:7" x14ac:dyDescent="0.4">
      <c r="C2" s="46"/>
      <c r="D2" s="46"/>
      <c r="E2" s="46"/>
      <c r="F2" s="46"/>
      <c r="G2" s="46"/>
    </row>
    <row r="3" spans="3:7" x14ac:dyDescent="0.4">
      <c r="C3" s="45"/>
      <c r="D3" s="39"/>
      <c r="E3" s="39"/>
      <c r="F3" s="39"/>
      <c r="G3" s="39"/>
    </row>
    <row r="4" spans="3:7" x14ac:dyDescent="0.4">
      <c r="C4" s="45"/>
      <c r="D4" s="39"/>
      <c r="E4" s="39"/>
      <c r="F4" s="39"/>
      <c r="G4" s="39"/>
    </row>
    <row r="5" spans="3:7" x14ac:dyDescent="0.4">
      <c r="C5" s="45"/>
      <c r="D5" s="39"/>
      <c r="E5" s="39"/>
      <c r="F5" s="39"/>
      <c r="G5" s="39"/>
    </row>
    <row r="6" spans="3:7" x14ac:dyDescent="0.4">
      <c r="C6" s="287" t="s">
        <v>244</v>
      </c>
      <c r="D6" s="287"/>
      <c r="E6" s="287"/>
      <c r="F6" s="287"/>
      <c r="G6" s="46"/>
    </row>
    <row r="7" spans="3:7" x14ac:dyDescent="0.4">
      <c r="C7" s="287" t="s">
        <v>248</v>
      </c>
      <c r="D7" s="287"/>
      <c r="E7" s="287"/>
      <c r="F7" s="287"/>
      <c r="G7" s="39"/>
    </row>
    <row r="8" spans="3:7" x14ac:dyDescent="0.4">
      <c r="C8" s="287" t="s">
        <v>295</v>
      </c>
      <c r="D8" s="287"/>
      <c r="E8" s="287"/>
      <c r="F8" s="287"/>
      <c r="G8" s="46"/>
    </row>
    <row r="9" spans="3:7" x14ac:dyDescent="0.4">
      <c r="C9" s="46"/>
      <c r="D9" s="46"/>
      <c r="E9" s="46"/>
      <c r="F9" s="46"/>
      <c r="G9" s="46"/>
    </row>
    <row r="10" spans="3:7" x14ac:dyDescent="0.4">
      <c r="C10" s="46"/>
      <c r="D10" s="46"/>
      <c r="E10" s="46"/>
      <c r="F10" s="46"/>
      <c r="G10" s="46"/>
    </row>
    <row r="11" spans="3:7" ht="30.75" thickBot="1" x14ac:dyDescent="0.45">
      <c r="C11" s="46"/>
      <c r="D11" s="46"/>
      <c r="E11" s="46"/>
      <c r="F11" s="46"/>
      <c r="G11" s="46"/>
    </row>
    <row r="12" spans="3:7" ht="30.75" thickBot="1" x14ac:dyDescent="0.45">
      <c r="C12" s="193" t="s">
        <v>49</v>
      </c>
      <c r="D12" s="194" t="s">
        <v>1</v>
      </c>
      <c r="E12" s="195" t="s">
        <v>32</v>
      </c>
      <c r="F12" s="195" t="s">
        <v>18</v>
      </c>
    </row>
    <row r="13" spans="3:7" ht="9.75" customHeight="1" thickBot="1" x14ac:dyDescent="0.45">
      <c r="C13" s="179"/>
      <c r="D13" s="174"/>
      <c r="E13" s="180"/>
      <c r="F13" s="181"/>
    </row>
    <row r="14" spans="3:7" ht="42.75" customHeight="1" thickBot="1" x14ac:dyDescent="0.45">
      <c r="C14" s="199" t="s">
        <v>33</v>
      </c>
      <c r="D14" s="200">
        <v>204</v>
      </c>
      <c r="E14" s="201">
        <v>0.80320000000000003</v>
      </c>
      <c r="F14" s="202">
        <v>108939084.56999999</v>
      </c>
    </row>
    <row r="15" spans="3:7" ht="9.75" customHeight="1" thickBot="1" x14ac:dyDescent="0.45">
      <c r="C15" s="182"/>
      <c r="D15" s="174"/>
      <c r="E15" s="180"/>
      <c r="F15" s="181"/>
    </row>
    <row r="16" spans="3:7" ht="39" customHeight="1" thickBot="1" x14ac:dyDescent="0.45">
      <c r="C16" s="185" t="s">
        <v>127</v>
      </c>
      <c r="D16" s="186">
        <v>50</v>
      </c>
      <c r="E16" s="187">
        <v>0.1968</v>
      </c>
      <c r="F16" s="188">
        <v>259696683.44</v>
      </c>
    </row>
    <row r="17" spans="3:10" ht="10.5" customHeight="1" thickBot="1" x14ac:dyDescent="0.45">
      <c r="C17" s="179"/>
      <c r="D17" s="174"/>
      <c r="E17" s="180"/>
      <c r="F17" s="181"/>
    </row>
    <row r="18" spans="3:10" ht="38.25" customHeight="1" thickBot="1" x14ac:dyDescent="0.45">
      <c r="C18" s="196" t="s">
        <v>2</v>
      </c>
      <c r="D18" s="194">
        <f>SUM(D14:D17)</f>
        <v>254</v>
      </c>
      <c r="E18" s="197">
        <f>SUM(E14:E17)</f>
        <v>1</v>
      </c>
      <c r="F18" s="198">
        <f>SUM(F14:F17)</f>
        <v>368635768.00999999</v>
      </c>
    </row>
    <row r="19" spans="3:10" x14ac:dyDescent="0.4">
      <c r="C19" s="45"/>
      <c r="D19" s="46"/>
      <c r="E19" s="46"/>
      <c r="F19" s="88"/>
    </row>
    <row r="20" spans="3:10" x14ac:dyDescent="0.4">
      <c r="C20" s="89"/>
      <c r="D20" s="90"/>
      <c r="E20" s="90"/>
      <c r="F20" s="91"/>
    </row>
    <row r="21" spans="3:10" x14ac:dyDescent="0.4">
      <c r="C21" s="89"/>
      <c r="D21" s="90"/>
      <c r="E21" s="90"/>
      <c r="F21" s="91"/>
    </row>
    <row r="22" spans="3:10" hidden="1" x14ac:dyDescent="0.4"/>
    <row r="23" spans="3:10" hidden="1" x14ac:dyDescent="0.4">
      <c r="D23" s="42"/>
      <c r="E23" s="42"/>
      <c r="F23" s="42"/>
    </row>
    <row r="26" spans="3:10" hidden="1" x14ac:dyDescent="0.4"/>
    <row r="29" spans="3:10" ht="24.95" customHeight="1" x14ac:dyDescent="0.4"/>
    <row r="31" spans="3:10" ht="24.95" customHeight="1" x14ac:dyDescent="0.4">
      <c r="J31" s="75"/>
    </row>
    <row r="33" spans="7:10" x14ac:dyDescent="0.4">
      <c r="J33" s="75"/>
    </row>
    <row r="37" spans="7:10" x14ac:dyDescent="0.4">
      <c r="G37" s="42"/>
    </row>
  </sheetData>
  <mergeCells count="3">
    <mergeCell ref="C7:F7"/>
    <mergeCell ref="C6:F6"/>
    <mergeCell ref="C8:F8"/>
  </mergeCells>
  <printOptions horizontalCentered="1"/>
  <pageMargins left="0" right="0" top="0" bottom="0" header="0" footer="0"/>
  <pageSetup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I195"/>
  <sheetViews>
    <sheetView showGridLines="0" topLeftCell="D25" zoomScale="118" zoomScaleNormal="118" workbookViewId="0">
      <selection activeCell="G53" sqref="G53"/>
    </sheetView>
  </sheetViews>
  <sheetFormatPr baseColWidth="10" defaultColWidth="11.42578125" defaultRowHeight="30" x14ac:dyDescent="0.4"/>
  <cols>
    <col min="1" max="1" width="4.7109375" style="38" hidden="1" customWidth="1"/>
    <col min="2" max="3" width="11.42578125" style="38" hidden="1" customWidth="1"/>
    <col min="4" max="4" width="6.85546875" style="38" customWidth="1"/>
    <col min="5" max="5" width="53" style="38" customWidth="1"/>
    <col min="6" max="6" width="22" style="38" customWidth="1"/>
    <col min="7" max="7" width="52" style="38" customWidth="1"/>
    <col min="8" max="8" width="4.28515625" style="38" customWidth="1"/>
    <col min="9" max="9" width="11.42578125" style="38"/>
    <col min="10" max="10" width="41.7109375" style="38" customWidth="1"/>
    <col min="11" max="16384" width="11.42578125" style="38"/>
  </cols>
  <sheetData>
    <row r="3" spans="5:9" ht="22.5" customHeight="1" x14ac:dyDescent="0.4"/>
    <row r="4" spans="5:9" ht="22.5" customHeight="1" x14ac:dyDescent="0.4"/>
    <row r="5" spans="5:9" ht="22.5" customHeight="1" x14ac:dyDescent="0.4"/>
    <row r="6" spans="5:9" ht="30.75" customHeight="1" x14ac:dyDescent="0.4">
      <c r="E6" s="298" t="s">
        <v>246</v>
      </c>
      <c r="F6" s="298"/>
      <c r="G6" s="298"/>
      <c r="H6" s="298"/>
    </row>
    <row r="7" spans="5:9" ht="19.5" customHeight="1" x14ac:dyDescent="0.4">
      <c r="E7" s="164" t="s">
        <v>247</v>
      </c>
      <c r="F7" s="164"/>
      <c r="G7" s="165"/>
      <c r="H7" s="165"/>
    </row>
    <row r="8" spans="5:9" ht="18.75" customHeight="1" x14ac:dyDescent="0.4">
      <c r="E8" s="166" t="s">
        <v>296</v>
      </c>
      <c r="F8" s="164"/>
      <c r="G8" s="164"/>
      <c r="H8" s="165"/>
      <c r="I8" s="46"/>
    </row>
    <row r="9" spans="5:9" ht="18.75" customHeight="1" x14ac:dyDescent="0.4">
      <c r="E9" s="166"/>
      <c r="F9" s="165"/>
      <c r="G9" s="165"/>
      <c r="H9" s="165"/>
      <c r="I9" s="46"/>
    </row>
    <row r="10" spans="5:9" ht="9.75" customHeight="1" thickBot="1" x14ac:dyDescent="0.45">
      <c r="E10" s="166"/>
      <c r="F10" s="165"/>
      <c r="G10" s="165"/>
      <c r="H10" s="165"/>
      <c r="I10" s="46"/>
    </row>
    <row r="11" spans="5:9" s="163" customFormat="1" ht="21" customHeight="1" thickBot="1" x14ac:dyDescent="0.4">
      <c r="E11" s="183" t="s">
        <v>250</v>
      </c>
      <c r="F11" s="238" t="s">
        <v>15</v>
      </c>
      <c r="G11" s="184" t="s">
        <v>18</v>
      </c>
    </row>
    <row r="12" spans="5:9" s="163" customFormat="1" ht="21" customHeight="1" thickBot="1" x14ac:dyDescent="0.4">
      <c r="E12" s="244" t="s">
        <v>261</v>
      </c>
      <c r="F12" s="247">
        <v>8</v>
      </c>
      <c r="G12" s="248">
        <v>9178416.5399999991</v>
      </c>
    </row>
    <row r="13" spans="5:9" s="163" customFormat="1" ht="21" customHeight="1" thickBot="1" x14ac:dyDescent="0.4">
      <c r="E13" s="244" t="s">
        <v>290</v>
      </c>
      <c r="F13" s="247">
        <v>1</v>
      </c>
      <c r="G13" s="248">
        <v>50000</v>
      </c>
    </row>
    <row r="14" spans="5:9" s="163" customFormat="1" ht="21" customHeight="1" thickBot="1" x14ac:dyDescent="0.4">
      <c r="E14" s="244" t="s">
        <v>280</v>
      </c>
      <c r="F14" s="247">
        <v>3</v>
      </c>
      <c r="G14" s="248">
        <v>95577</v>
      </c>
    </row>
    <row r="15" spans="5:9" s="163" customFormat="1" ht="21" customHeight="1" thickBot="1" x14ac:dyDescent="0.4">
      <c r="E15" s="244" t="s">
        <v>268</v>
      </c>
      <c r="F15" s="247">
        <v>1</v>
      </c>
      <c r="G15" s="248">
        <v>56300</v>
      </c>
    </row>
    <row r="16" spans="5:9" s="275" customFormat="1" ht="21" customHeight="1" thickBot="1" x14ac:dyDescent="0.25">
      <c r="E16" s="244" t="s">
        <v>221</v>
      </c>
      <c r="F16" s="247">
        <v>3</v>
      </c>
      <c r="G16" s="248">
        <v>172860</v>
      </c>
    </row>
    <row r="17" spans="5:7" s="275" customFormat="1" ht="21" customHeight="1" thickBot="1" x14ac:dyDescent="0.25">
      <c r="E17" s="244" t="s">
        <v>276</v>
      </c>
      <c r="F17" s="247">
        <v>3</v>
      </c>
      <c r="G17" s="248">
        <v>135400</v>
      </c>
    </row>
    <row r="18" spans="5:7" s="275" customFormat="1" ht="21" customHeight="1" thickBot="1" x14ac:dyDescent="0.25">
      <c r="E18" s="244" t="s">
        <v>130</v>
      </c>
      <c r="F18" s="247">
        <v>1</v>
      </c>
      <c r="G18" s="248">
        <v>816</v>
      </c>
    </row>
    <row r="19" spans="5:7" s="275" customFormat="1" ht="21" customHeight="1" thickBot="1" x14ac:dyDescent="0.25">
      <c r="E19" s="244" t="s">
        <v>287</v>
      </c>
      <c r="F19" s="247">
        <v>2</v>
      </c>
      <c r="G19" s="248">
        <v>73255</v>
      </c>
    </row>
    <row r="20" spans="5:7" s="163" customFormat="1" ht="21" customHeight="1" thickBot="1" x14ac:dyDescent="0.4">
      <c r="E20" s="244" t="s">
        <v>158</v>
      </c>
      <c r="F20" s="247">
        <v>1</v>
      </c>
      <c r="G20" s="248">
        <v>822.9</v>
      </c>
    </row>
    <row r="21" spans="5:7" s="163" customFormat="1" ht="21" customHeight="1" thickBot="1" x14ac:dyDescent="0.4">
      <c r="E21" s="244" t="s">
        <v>125</v>
      </c>
      <c r="F21" s="247">
        <v>3</v>
      </c>
      <c r="G21" s="248">
        <v>4684648.75</v>
      </c>
    </row>
    <row r="22" spans="5:7" s="163" customFormat="1" ht="21.75" customHeight="1" thickBot="1" x14ac:dyDescent="0.4">
      <c r="E22" s="243" t="s">
        <v>131</v>
      </c>
      <c r="F22" s="249">
        <v>7</v>
      </c>
      <c r="G22" s="250">
        <v>587068.22</v>
      </c>
    </row>
    <row r="23" spans="5:7" s="163" customFormat="1" ht="21.75" customHeight="1" thickBot="1" x14ac:dyDescent="0.4">
      <c r="E23" s="243" t="s">
        <v>253</v>
      </c>
      <c r="F23" s="247">
        <v>4</v>
      </c>
      <c r="G23" s="251">
        <v>337006.02</v>
      </c>
    </row>
    <row r="24" spans="5:7" s="163" customFormat="1" ht="21.75" customHeight="1" thickBot="1" x14ac:dyDescent="0.4">
      <c r="E24" s="245" t="s">
        <v>172</v>
      </c>
      <c r="F24" s="252">
        <v>40</v>
      </c>
      <c r="G24" s="253">
        <v>2132221.41</v>
      </c>
    </row>
    <row r="25" spans="5:7" s="163" customFormat="1" ht="21.75" customHeight="1" thickBot="1" x14ac:dyDescent="0.4">
      <c r="E25" s="265" t="s">
        <v>262</v>
      </c>
      <c r="F25" s="255">
        <v>2</v>
      </c>
      <c r="G25" s="254">
        <v>43268</v>
      </c>
    </row>
    <row r="26" spans="5:7" s="163" customFormat="1" ht="21.75" customHeight="1" thickBot="1" x14ac:dyDescent="0.4">
      <c r="E26" s="244" t="s">
        <v>255</v>
      </c>
      <c r="F26" s="247">
        <v>2</v>
      </c>
      <c r="G26" s="251">
        <v>2399.34</v>
      </c>
    </row>
    <row r="27" spans="5:7" s="163" customFormat="1" ht="21.75" customHeight="1" thickBot="1" x14ac:dyDescent="0.4">
      <c r="E27" s="242" t="s">
        <v>265</v>
      </c>
      <c r="F27" s="247">
        <v>6</v>
      </c>
      <c r="G27" s="251">
        <v>11467138.26</v>
      </c>
    </row>
    <row r="28" spans="5:7" s="163" customFormat="1" ht="21.75" customHeight="1" thickBot="1" x14ac:dyDescent="0.4">
      <c r="E28" s="242" t="s">
        <v>281</v>
      </c>
      <c r="F28" s="247">
        <v>1</v>
      </c>
      <c r="G28" s="251">
        <v>13891.43</v>
      </c>
    </row>
    <row r="29" spans="5:7" s="163" customFormat="1" ht="21.75" customHeight="1" thickBot="1" x14ac:dyDescent="0.4">
      <c r="E29" s="242" t="s">
        <v>291</v>
      </c>
      <c r="F29" s="247">
        <v>1</v>
      </c>
      <c r="G29" s="251">
        <v>19742</v>
      </c>
    </row>
    <row r="30" spans="5:7" s="163" customFormat="1" ht="27.75" customHeight="1" thickBot="1" x14ac:dyDescent="0.4">
      <c r="E30" s="242" t="s">
        <v>168</v>
      </c>
      <c r="F30" s="247">
        <v>5</v>
      </c>
      <c r="G30" s="251">
        <v>242989066.63</v>
      </c>
    </row>
    <row r="31" spans="5:7" s="163" customFormat="1" ht="27" customHeight="1" thickBot="1" x14ac:dyDescent="0.4">
      <c r="E31" s="242" t="s">
        <v>206</v>
      </c>
      <c r="F31" s="247">
        <v>3</v>
      </c>
      <c r="G31" s="251">
        <v>118588.94</v>
      </c>
    </row>
    <row r="32" spans="5:7" s="163" customFormat="1" ht="33.75" customHeight="1" thickBot="1" x14ac:dyDescent="0.4">
      <c r="E32" s="244" t="s">
        <v>105</v>
      </c>
      <c r="F32" s="247">
        <v>6</v>
      </c>
      <c r="G32" s="251">
        <v>271435.90999999997</v>
      </c>
    </row>
    <row r="33" spans="5:7" s="163" customFormat="1" ht="33.75" customHeight="1" thickBot="1" x14ac:dyDescent="0.4">
      <c r="E33" s="244" t="s">
        <v>277</v>
      </c>
      <c r="F33" s="247">
        <v>2</v>
      </c>
      <c r="G33" s="251">
        <v>34400</v>
      </c>
    </row>
    <row r="34" spans="5:7" s="163" customFormat="1" ht="33.75" customHeight="1" thickBot="1" x14ac:dyDescent="0.4">
      <c r="E34" s="244" t="s">
        <v>278</v>
      </c>
      <c r="F34" s="247">
        <v>1</v>
      </c>
      <c r="G34" s="251">
        <v>87000</v>
      </c>
    </row>
    <row r="35" spans="5:7" s="163" customFormat="1" ht="33.75" customHeight="1" thickBot="1" x14ac:dyDescent="0.4">
      <c r="E35" s="244" t="s">
        <v>167</v>
      </c>
      <c r="F35" s="247">
        <v>1</v>
      </c>
      <c r="G35" s="251">
        <v>396895.89</v>
      </c>
    </row>
    <row r="36" spans="5:7" s="163" customFormat="1" ht="33.75" customHeight="1" thickBot="1" x14ac:dyDescent="0.4">
      <c r="E36" s="244" t="s">
        <v>269</v>
      </c>
      <c r="F36" s="247">
        <v>1</v>
      </c>
      <c r="G36" s="251">
        <v>50000</v>
      </c>
    </row>
    <row r="37" spans="5:7" s="163" customFormat="1" ht="33.75" customHeight="1" thickBot="1" x14ac:dyDescent="0.4">
      <c r="E37" s="244" t="s">
        <v>274</v>
      </c>
      <c r="F37" s="247">
        <v>2</v>
      </c>
      <c r="G37" s="251">
        <v>40125.040000000001</v>
      </c>
    </row>
    <row r="38" spans="5:7" s="163" customFormat="1" ht="38.25" customHeight="1" thickBot="1" x14ac:dyDescent="0.4">
      <c r="E38" s="244" t="s">
        <v>108</v>
      </c>
      <c r="F38" s="247">
        <v>1</v>
      </c>
      <c r="G38" s="251">
        <v>49999</v>
      </c>
    </row>
    <row r="39" spans="5:7" s="163" customFormat="1" ht="38.25" customHeight="1" thickBot="1" x14ac:dyDescent="0.4">
      <c r="E39" s="244" t="s">
        <v>279</v>
      </c>
      <c r="F39" s="247">
        <v>1</v>
      </c>
      <c r="G39" s="251">
        <v>185000</v>
      </c>
    </row>
    <row r="40" spans="5:7" s="163" customFormat="1" ht="38.25" customHeight="1" thickBot="1" x14ac:dyDescent="0.4">
      <c r="E40" s="244" t="s">
        <v>109</v>
      </c>
      <c r="F40" s="247">
        <v>2</v>
      </c>
      <c r="G40" s="251">
        <v>54595</v>
      </c>
    </row>
    <row r="41" spans="5:7" s="163" customFormat="1" ht="38.25" customHeight="1" thickBot="1" x14ac:dyDescent="0.4">
      <c r="E41" s="244" t="s">
        <v>297</v>
      </c>
      <c r="F41" s="247">
        <v>1</v>
      </c>
      <c r="G41" s="251">
        <v>7062</v>
      </c>
    </row>
    <row r="42" spans="5:7" s="163" customFormat="1" ht="38.25" customHeight="1" thickBot="1" x14ac:dyDescent="0.4">
      <c r="E42" s="244" t="s">
        <v>292</v>
      </c>
      <c r="F42" s="247">
        <v>2</v>
      </c>
      <c r="G42" s="251">
        <v>68325</v>
      </c>
    </row>
    <row r="43" spans="5:7" s="163" customFormat="1" ht="21.75" customHeight="1" thickBot="1" x14ac:dyDescent="0.4">
      <c r="E43" s="265" t="s">
        <v>251</v>
      </c>
      <c r="F43" s="255">
        <v>6</v>
      </c>
      <c r="G43" s="254">
        <v>1272582.2</v>
      </c>
    </row>
    <row r="44" spans="5:7" s="163" customFormat="1" ht="21.75" customHeight="1" thickBot="1" x14ac:dyDescent="0.4">
      <c r="E44" s="265" t="s">
        <v>288</v>
      </c>
      <c r="F44" s="255">
        <v>1</v>
      </c>
      <c r="G44" s="254">
        <v>100000</v>
      </c>
    </row>
    <row r="45" spans="5:7" s="163" customFormat="1" ht="21.75" customHeight="1" thickBot="1" x14ac:dyDescent="0.4">
      <c r="E45" s="265" t="s">
        <v>266</v>
      </c>
      <c r="F45" s="255">
        <v>2</v>
      </c>
      <c r="G45" s="254">
        <v>1806374</v>
      </c>
    </row>
    <row r="46" spans="5:7" s="163" customFormat="1" ht="21.75" customHeight="1" thickBot="1" x14ac:dyDescent="0.4">
      <c r="E46" s="265" t="s">
        <v>270</v>
      </c>
      <c r="F46" s="255">
        <v>1</v>
      </c>
      <c r="G46" s="254">
        <v>10304.1</v>
      </c>
    </row>
    <row r="47" spans="5:7" s="163" customFormat="1" ht="21.75" customHeight="1" thickBot="1" x14ac:dyDescent="0.4">
      <c r="E47" s="244" t="s">
        <v>196</v>
      </c>
      <c r="F47" s="247">
        <v>5</v>
      </c>
      <c r="G47" s="251">
        <v>761638.84</v>
      </c>
    </row>
    <row r="48" spans="5:7" s="163" customFormat="1" ht="21.75" customHeight="1" thickBot="1" x14ac:dyDescent="0.4">
      <c r="E48" s="265" t="s">
        <v>213</v>
      </c>
      <c r="F48" s="255">
        <v>15</v>
      </c>
      <c r="G48" s="254">
        <v>12904032.390000001</v>
      </c>
    </row>
    <row r="49" spans="5:7" s="163" customFormat="1" ht="21.75" customHeight="1" thickBot="1" x14ac:dyDescent="0.4">
      <c r="E49" s="265" t="s">
        <v>282</v>
      </c>
      <c r="F49" s="255">
        <v>1</v>
      </c>
      <c r="G49" s="254">
        <v>3001001</v>
      </c>
    </row>
    <row r="50" spans="5:7" s="163" customFormat="1" ht="24" customHeight="1" thickBot="1" x14ac:dyDescent="0.4">
      <c r="E50" s="244" t="s">
        <v>81</v>
      </c>
      <c r="F50" s="247">
        <v>8</v>
      </c>
      <c r="G50" s="251">
        <v>14099176.960000001</v>
      </c>
    </row>
    <row r="51" spans="5:7" s="163" customFormat="1" ht="24" customHeight="1" thickBot="1" x14ac:dyDescent="0.4">
      <c r="E51" s="244" t="s">
        <v>225</v>
      </c>
      <c r="F51" s="247">
        <v>3</v>
      </c>
      <c r="G51" s="251">
        <v>16814344.399999999</v>
      </c>
    </row>
    <row r="52" spans="5:7" s="163" customFormat="1" ht="24" customHeight="1" thickBot="1" x14ac:dyDescent="0.4">
      <c r="E52" s="266" t="s">
        <v>76</v>
      </c>
      <c r="F52" s="256">
        <v>25</v>
      </c>
      <c r="G52" s="257">
        <v>1623078.01</v>
      </c>
    </row>
    <row r="53" spans="5:7" s="163" customFormat="1" ht="23.25" customHeight="1" thickBot="1" x14ac:dyDescent="0.4">
      <c r="E53" s="272" t="s">
        <v>254</v>
      </c>
      <c r="F53" s="273">
        <v>16</v>
      </c>
      <c r="G53" s="274">
        <v>1317967.8600000001</v>
      </c>
    </row>
    <row r="54" spans="5:7" s="163" customFormat="1" ht="23.25" customHeight="1" thickBot="1" x14ac:dyDescent="0.4">
      <c r="E54" s="265" t="s">
        <v>283</v>
      </c>
      <c r="F54" s="255">
        <v>1</v>
      </c>
      <c r="G54" s="254">
        <v>15167.25</v>
      </c>
    </row>
    <row r="55" spans="5:7" s="163" customFormat="1" ht="23.25" customHeight="1" x14ac:dyDescent="0.35">
      <c r="E55" s="276" t="s">
        <v>257</v>
      </c>
      <c r="F55" s="263">
        <v>6</v>
      </c>
      <c r="G55" s="277">
        <v>39076.78</v>
      </c>
    </row>
    <row r="56" spans="5:7" s="163" customFormat="1" ht="23.25" customHeight="1" x14ac:dyDescent="0.35">
      <c r="E56" s="267" t="s">
        <v>83</v>
      </c>
      <c r="F56" s="263">
        <v>1</v>
      </c>
      <c r="G56" s="264">
        <v>35000</v>
      </c>
    </row>
    <row r="57" spans="5:7" s="163" customFormat="1" ht="23.25" customHeight="1" thickBot="1" x14ac:dyDescent="0.4">
      <c r="E57" s="268" t="s">
        <v>267</v>
      </c>
      <c r="F57" s="261">
        <v>1</v>
      </c>
      <c r="G57" s="262">
        <v>24750</v>
      </c>
    </row>
    <row r="58" spans="5:7" s="163" customFormat="1" ht="23.25" customHeight="1" thickBot="1" x14ac:dyDescent="0.4">
      <c r="E58" s="268" t="s">
        <v>223</v>
      </c>
      <c r="F58" s="261">
        <v>1</v>
      </c>
      <c r="G58" s="262">
        <v>59999.61</v>
      </c>
    </row>
    <row r="59" spans="5:7" s="163" customFormat="1" ht="23.25" customHeight="1" thickBot="1" x14ac:dyDescent="0.4">
      <c r="E59" s="244" t="s">
        <v>258</v>
      </c>
      <c r="F59" s="247">
        <v>1</v>
      </c>
      <c r="G59" s="251">
        <v>46406.25</v>
      </c>
    </row>
    <row r="60" spans="5:7" s="163" customFormat="1" ht="23.25" customHeight="1" thickBot="1" x14ac:dyDescent="0.4">
      <c r="E60" s="246" t="s">
        <v>252</v>
      </c>
      <c r="F60" s="247">
        <v>1</v>
      </c>
      <c r="G60" s="258">
        <v>25000</v>
      </c>
    </row>
    <row r="61" spans="5:7" s="163" customFormat="1" ht="23.25" customHeight="1" thickBot="1" x14ac:dyDescent="0.4">
      <c r="E61" s="246" t="s">
        <v>82</v>
      </c>
      <c r="F61" s="247">
        <v>12</v>
      </c>
      <c r="G61" s="258">
        <v>2875750.65</v>
      </c>
    </row>
    <row r="62" spans="5:7" s="163" customFormat="1" ht="23.25" customHeight="1" thickBot="1" x14ac:dyDescent="0.4">
      <c r="E62" s="246" t="s">
        <v>95</v>
      </c>
      <c r="F62" s="247">
        <v>1</v>
      </c>
      <c r="G62" s="258">
        <v>19946.939999999999</v>
      </c>
    </row>
    <row r="63" spans="5:7" s="163" customFormat="1" ht="23.25" customHeight="1" thickBot="1" x14ac:dyDescent="0.4">
      <c r="E63" s="246" t="s">
        <v>273</v>
      </c>
      <c r="F63" s="247">
        <v>1</v>
      </c>
      <c r="G63" s="258">
        <v>2500000</v>
      </c>
    </row>
    <row r="64" spans="5:7" s="163" customFormat="1" ht="23.25" customHeight="1" thickBot="1" x14ac:dyDescent="0.4">
      <c r="E64" s="246" t="s">
        <v>259</v>
      </c>
      <c r="F64" s="247">
        <v>2</v>
      </c>
      <c r="G64" s="258">
        <v>97480</v>
      </c>
    </row>
    <row r="65" spans="5:7" s="163" customFormat="1" ht="23.25" customHeight="1" thickBot="1" x14ac:dyDescent="0.4">
      <c r="E65" s="246" t="s">
        <v>98</v>
      </c>
      <c r="F65" s="247">
        <v>5</v>
      </c>
      <c r="G65" s="258">
        <v>2634454.27</v>
      </c>
    </row>
    <row r="66" spans="5:7" s="163" customFormat="1" ht="23.25" customHeight="1" thickBot="1" x14ac:dyDescent="0.4">
      <c r="E66" s="246" t="s">
        <v>289</v>
      </c>
      <c r="F66" s="247">
        <v>1</v>
      </c>
      <c r="G66" s="258">
        <v>2140</v>
      </c>
    </row>
    <row r="67" spans="5:7" s="163" customFormat="1" ht="23.25" customHeight="1" thickBot="1" x14ac:dyDescent="0.4">
      <c r="E67" s="246" t="s">
        <v>271</v>
      </c>
      <c r="F67" s="247">
        <v>2</v>
      </c>
      <c r="G67" s="258">
        <v>76161.08</v>
      </c>
    </row>
    <row r="68" spans="5:7" s="163" customFormat="1" ht="23.25" customHeight="1" thickBot="1" x14ac:dyDescent="0.4">
      <c r="E68" s="246" t="s">
        <v>284</v>
      </c>
      <c r="F68" s="247">
        <v>1</v>
      </c>
      <c r="G68" s="258">
        <v>106720</v>
      </c>
    </row>
    <row r="69" spans="5:7" s="163" customFormat="1" ht="23.25" customHeight="1" thickBot="1" x14ac:dyDescent="0.4">
      <c r="E69" s="246" t="s">
        <v>119</v>
      </c>
      <c r="F69" s="247">
        <v>1</v>
      </c>
      <c r="G69" s="258">
        <v>22403.599999999999</v>
      </c>
    </row>
    <row r="70" spans="5:7" s="163" customFormat="1" ht="23.25" customHeight="1" thickBot="1" x14ac:dyDescent="0.4">
      <c r="E70" s="246" t="s">
        <v>260</v>
      </c>
      <c r="F70" s="247">
        <v>7</v>
      </c>
      <c r="G70" s="258">
        <v>32040466.469999999</v>
      </c>
    </row>
    <row r="71" spans="5:7" s="163" customFormat="1" ht="23.25" customHeight="1" thickBot="1" x14ac:dyDescent="0.4">
      <c r="E71" s="246" t="s">
        <v>226</v>
      </c>
      <c r="F71" s="247">
        <v>1</v>
      </c>
      <c r="G71" s="258">
        <v>8803.91</v>
      </c>
    </row>
    <row r="72" spans="5:7" s="163" customFormat="1" ht="23.25" customHeight="1" thickBot="1" x14ac:dyDescent="0.4">
      <c r="E72" s="246" t="s">
        <v>275</v>
      </c>
      <c r="F72" s="247">
        <v>1</v>
      </c>
      <c r="G72" s="258">
        <v>35000</v>
      </c>
    </row>
    <row r="73" spans="5:7" s="163" customFormat="1" ht="23.25" customHeight="1" thickBot="1" x14ac:dyDescent="0.4">
      <c r="E73" s="246" t="s">
        <v>263</v>
      </c>
      <c r="F73" s="247">
        <v>4</v>
      </c>
      <c r="G73" s="258">
        <v>785412.6</v>
      </c>
    </row>
    <row r="74" spans="5:7" s="163" customFormat="1" ht="23.25" customHeight="1" thickBot="1" x14ac:dyDescent="0.4">
      <c r="E74" s="270" t="s">
        <v>272</v>
      </c>
      <c r="F74" s="261">
        <v>1</v>
      </c>
      <c r="G74" s="271">
        <v>11900</v>
      </c>
    </row>
    <row r="75" spans="5:7" s="163" customFormat="1" ht="23.25" customHeight="1" thickBot="1" x14ac:dyDescent="0.4">
      <c r="E75" s="270" t="s">
        <v>121</v>
      </c>
      <c r="F75" s="261">
        <v>1</v>
      </c>
      <c r="G75" s="271">
        <v>20104.560000000001</v>
      </c>
    </row>
    <row r="76" spans="5:7" s="163" customFormat="1" ht="23.25" customHeight="1" thickBot="1" x14ac:dyDescent="0.4">
      <c r="E76" s="246" t="s">
        <v>285</v>
      </c>
      <c r="F76" s="247">
        <v>1</v>
      </c>
      <c r="G76" s="258">
        <v>39800</v>
      </c>
    </row>
    <row r="77" spans="5:7" s="163" customFormat="1" ht="23.25" customHeight="1" thickBot="1" x14ac:dyDescent="0.4">
      <c r="E77" s="269" t="s">
        <v>243</v>
      </c>
      <c r="F77" s="259">
        <f>SUM(F12:F76)</f>
        <v>254</v>
      </c>
      <c r="G77" s="260">
        <f>SUM(G12:G76)</f>
        <v>368635768.00999999</v>
      </c>
    </row>
    <row r="78" spans="5:7" s="163" customFormat="1" ht="23.25" customHeight="1" x14ac:dyDescent="0.4">
      <c r="E78" s="38"/>
      <c r="F78" s="38"/>
      <c r="G78" s="38"/>
    </row>
    <row r="79" spans="5:7" s="163" customFormat="1" ht="21.75" customHeight="1" x14ac:dyDescent="0.4">
      <c r="E79" s="38"/>
      <c r="F79" s="38"/>
      <c r="G79" s="38"/>
    </row>
    <row r="80" spans="5:7" s="163" customFormat="1" ht="24.75" customHeight="1" x14ac:dyDescent="0.4">
      <c r="E80" s="38"/>
      <c r="F80" s="38"/>
      <c r="G80" s="38"/>
    </row>
    <row r="81" spans="5:8" s="163" customFormat="1" ht="24.75" customHeight="1" x14ac:dyDescent="0.4">
      <c r="E81" s="38"/>
      <c r="F81" s="38"/>
      <c r="G81" s="38"/>
    </row>
    <row r="82" spans="5:8" s="163" customFormat="1" ht="24" customHeight="1" x14ac:dyDescent="0.4">
      <c r="E82" s="38"/>
      <c r="F82" s="38"/>
      <c r="G82" s="38"/>
    </row>
    <row r="83" spans="5:8" ht="21.75" customHeight="1" x14ac:dyDescent="0.4"/>
    <row r="84" spans="5:8" ht="24.75" customHeight="1" x14ac:dyDescent="0.4">
      <c r="H84" s="163"/>
    </row>
    <row r="85" spans="5:8" ht="21.75" customHeight="1" x14ac:dyDescent="0.4">
      <c r="H85" s="163"/>
    </row>
    <row r="86" spans="5:8" ht="21.75" customHeight="1" x14ac:dyDescent="0.4">
      <c r="H86" s="163"/>
    </row>
    <row r="87" spans="5:8" ht="21.75" customHeight="1" x14ac:dyDescent="0.4"/>
    <row r="88" spans="5:8" ht="21.75" customHeight="1" x14ac:dyDescent="0.4"/>
    <row r="89" spans="5:8" ht="36" customHeight="1" x14ac:dyDescent="0.4"/>
    <row r="90" spans="5:8" ht="21.75" customHeight="1" x14ac:dyDescent="0.4"/>
    <row r="91" spans="5:8" ht="30" customHeight="1" x14ac:dyDescent="0.4"/>
    <row r="92" spans="5:8" ht="30" customHeight="1" x14ac:dyDescent="0.4"/>
    <row r="93" spans="5:8" ht="21.75" customHeight="1" x14ac:dyDescent="0.4"/>
    <row r="94" spans="5:8" ht="21.75" customHeight="1" x14ac:dyDescent="0.4"/>
    <row r="95" spans="5:8" ht="16.149999999999999" customHeight="1" x14ac:dyDescent="0.4"/>
    <row r="96" spans="5:8" ht="34.5" customHeight="1" x14ac:dyDescent="0.4"/>
    <row r="97" spans="9:9" ht="18.75" customHeight="1" x14ac:dyDescent="0.4"/>
    <row r="98" spans="9:9" ht="18.75" customHeight="1" x14ac:dyDescent="0.4"/>
    <row r="99" spans="9:9" ht="20.25" customHeight="1" x14ac:dyDescent="0.4"/>
    <row r="100" spans="9:9" ht="21.75" customHeight="1" x14ac:dyDescent="0.4">
      <c r="I100" s="167"/>
    </row>
    <row r="101" spans="9:9" ht="21.75" customHeight="1" x14ac:dyDescent="0.4"/>
    <row r="102" spans="9:9" ht="21.75" customHeight="1" x14ac:dyDescent="0.4"/>
    <row r="103" spans="9:9" ht="21.75" customHeight="1" x14ac:dyDescent="0.4"/>
    <row r="104" spans="9:9" ht="21.75" customHeight="1" x14ac:dyDescent="0.4"/>
    <row r="105" spans="9:9" ht="18.75" customHeight="1" x14ac:dyDescent="0.4"/>
    <row r="106" spans="9:9" ht="21.75" customHeight="1" x14ac:dyDescent="0.4"/>
    <row r="107" spans="9:9" ht="21.75" customHeight="1" x14ac:dyDescent="0.4"/>
    <row r="108" spans="9:9" ht="21.75" customHeight="1" x14ac:dyDescent="0.4"/>
    <row r="109" spans="9:9" ht="18" customHeight="1" x14ac:dyDescent="0.4"/>
    <row r="110" spans="9:9" ht="21.75" customHeight="1" x14ac:dyDescent="0.4"/>
    <row r="111" spans="9:9" ht="21.75" customHeight="1" x14ac:dyDescent="0.4"/>
    <row r="112" spans="9:9" ht="20.25" customHeight="1" x14ac:dyDescent="0.4"/>
    <row r="113" spans="5:7" ht="20.25" customHeight="1" x14ac:dyDescent="0.4"/>
    <row r="114" spans="5:7" ht="20.25" customHeight="1" x14ac:dyDescent="0.4"/>
    <row r="115" spans="5:7" ht="20.25" customHeight="1" x14ac:dyDescent="0.4"/>
    <row r="116" spans="5:7" ht="20.25" customHeight="1" x14ac:dyDescent="0.4">
      <c r="G116" s="106"/>
    </row>
    <row r="117" spans="5:7" ht="20.25" customHeight="1" x14ac:dyDescent="0.4">
      <c r="G117" s="106"/>
    </row>
    <row r="118" spans="5:7" ht="20.25" customHeight="1" x14ac:dyDescent="0.4"/>
    <row r="119" spans="5:7" ht="20.25" customHeight="1" x14ac:dyDescent="0.4"/>
    <row r="120" spans="5:7" ht="20.25" customHeight="1" x14ac:dyDescent="0.4"/>
    <row r="121" spans="5:7" ht="20.25" customHeight="1" x14ac:dyDescent="0.4"/>
    <row r="122" spans="5:7" ht="20.25" customHeight="1" x14ac:dyDescent="0.4"/>
    <row r="123" spans="5:7" ht="20.25" customHeight="1" x14ac:dyDescent="0.4">
      <c r="E123" s="42"/>
    </row>
    <row r="124" spans="5:7" ht="20.25" customHeight="1" x14ac:dyDescent="0.4">
      <c r="E124" s="42"/>
    </row>
    <row r="125" spans="5:7" ht="20.25" customHeight="1" x14ac:dyDescent="0.4"/>
    <row r="126" spans="5:7" ht="20.25" customHeight="1" x14ac:dyDescent="0.4"/>
    <row r="127" spans="5:7" ht="20.25" customHeight="1" x14ac:dyDescent="0.4"/>
    <row r="128" spans="5:7" ht="20.25" customHeight="1" x14ac:dyDescent="0.4"/>
    <row r="129" ht="20.25" customHeight="1" x14ac:dyDescent="0.4"/>
    <row r="130" ht="20.25" customHeight="1" x14ac:dyDescent="0.4"/>
    <row r="131" ht="20.25" customHeight="1" x14ac:dyDescent="0.4"/>
    <row r="132" ht="20.25" customHeight="1" x14ac:dyDescent="0.4"/>
    <row r="133" ht="20.25" customHeight="1" x14ac:dyDescent="0.4"/>
    <row r="134" ht="20.25" customHeight="1" x14ac:dyDescent="0.4"/>
    <row r="135" ht="20.25" customHeight="1" x14ac:dyDescent="0.4"/>
    <row r="136" ht="20.25" customHeight="1" x14ac:dyDescent="0.4"/>
    <row r="137" ht="20.25" customHeight="1" x14ac:dyDescent="0.4"/>
    <row r="138" ht="20.25" customHeight="1" x14ac:dyDescent="0.4"/>
    <row r="139" ht="20.25" customHeight="1" x14ac:dyDescent="0.4"/>
    <row r="140" ht="20.25" customHeight="1" x14ac:dyDescent="0.4"/>
    <row r="141" ht="20.25" customHeight="1" x14ac:dyDescent="0.4"/>
    <row r="142" ht="20.25" customHeight="1" x14ac:dyDescent="0.4"/>
    <row r="143" ht="20.25" customHeight="1" x14ac:dyDescent="0.4"/>
    <row r="144" ht="20.25" customHeight="1" x14ac:dyDescent="0.4"/>
    <row r="145" ht="20.25" customHeight="1" x14ac:dyDescent="0.4"/>
    <row r="146" ht="20.25" customHeight="1" x14ac:dyDescent="0.4"/>
    <row r="147" ht="20.25" customHeight="1" x14ac:dyDescent="0.4"/>
    <row r="148" ht="20.25" customHeight="1" x14ac:dyDescent="0.4"/>
    <row r="149" ht="20.25" customHeight="1" x14ac:dyDescent="0.4"/>
    <row r="150" ht="20.25" customHeight="1" x14ac:dyDescent="0.4"/>
    <row r="151" ht="20.25" customHeight="1" x14ac:dyDescent="0.4"/>
    <row r="152" ht="26.25" customHeight="1" x14ac:dyDescent="0.4"/>
    <row r="153" ht="21.75" customHeight="1" x14ac:dyDescent="0.4"/>
    <row r="154" ht="21.75" customHeight="1" x14ac:dyDescent="0.4"/>
    <row r="155" ht="21" customHeight="1" x14ac:dyDescent="0.4"/>
    <row r="156" ht="21" customHeight="1" x14ac:dyDescent="0.4"/>
    <row r="157" ht="21" customHeight="1" x14ac:dyDescent="0.4"/>
    <row r="158" ht="21.75" customHeight="1" x14ac:dyDescent="0.4"/>
    <row r="159" ht="21" customHeight="1" x14ac:dyDescent="0.4"/>
    <row r="160" ht="21" customHeight="1" x14ac:dyDescent="0.4"/>
    <row r="161" ht="21" customHeight="1" x14ac:dyDescent="0.4"/>
    <row r="162" ht="21" customHeight="1" x14ac:dyDescent="0.4"/>
    <row r="163" ht="21" customHeight="1" x14ac:dyDescent="0.4"/>
    <row r="164" ht="21" customHeight="1" x14ac:dyDescent="0.4"/>
    <row r="165" ht="21" customHeight="1" x14ac:dyDescent="0.4"/>
    <row r="166" ht="21" customHeight="1" x14ac:dyDescent="0.4"/>
    <row r="167" ht="21" customHeight="1" x14ac:dyDescent="0.4"/>
    <row r="168" ht="21" customHeight="1" x14ac:dyDescent="0.4"/>
    <row r="169" ht="21" customHeight="1" x14ac:dyDescent="0.4"/>
    <row r="170" ht="20.25" customHeight="1" x14ac:dyDescent="0.4"/>
    <row r="171" ht="20.25" customHeight="1" x14ac:dyDescent="0.4"/>
    <row r="172" ht="20.25" customHeight="1" x14ac:dyDescent="0.4"/>
    <row r="173" ht="20.25" customHeight="1" x14ac:dyDescent="0.4"/>
    <row r="174" ht="18.75" customHeight="1" x14ac:dyDescent="0.4"/>
    <row r="175" ht="18.75" customHeight="1" x14ac:dyDescent="0.4"/>
    <row r="176" ht="18.75" customHeight="1" x14ac:dyDescent="0.4"/>
    <row r="177" ht="21.75" customHeight="1" x14ac:dyDescent="0.4"/>
    <row r="178" ht="29.25" customHeight="1" x14ac:dyDescent="0.4"/>
    <row r="192" ht="27.75" customHeight="1" x14ac:dyDescent="0.4"/>
    <row r="193" ht="27.75" customHeight="1" x14ac:dyDescent="0.4"/>
    <row r="194" ht="25.5" customHeight="1" x14ac:dyDescent="0.4"/>
    <row r="195" ht="25.5" customHeight="1" x14ac:dyDescent="0.4"/>
  </sheetData>
  <mergeCells count="1">
    <mergeCell ref="E6:H6"/>
  </mergeCells>
  <pageMargins left="0" right="0" top="0" bottom="0" header="0" footer="0"/>
  <pageSetup paperSize="5" scale="53" fitToWidth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M15" sqref="M15"/>
    </sheetView>
  </sheetViews>
  <sheetFormatPr baseColWidth="10" defaultRowHeight="15" x14ac:dyDescent="0.25"/>
  <sheetData>
    <row r="1" spans="1:2" x14ac:dyDescent="0.25">
      <c r="A1" t="s">
        <v>242</v>
      </c>
      <c r="B1">
        <v>106</v>
      </c>
    </row>
    <row r="2" spans="1:2" x14ac:dyDescent="0.25">
      <c r="A2" t="s">
        <v>249</v>
      </c>
      <c r="B2">
        <v>34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39" t="s">
        <v>0</v>
      </c>
      <c r="B2" s="40">
        <v>122</v>
      </c>
    </row>
    <row r="3" spans="1:2" ht="30" x14ac:dyDescent="0.4">
      <c r="A3" s="39" t="s">
        <v>4</v>
      </c>
      <c r="B3" s="41">
        <v>58</v>
      </c>
    </row>
    <row r="4" spans="1:2" ht="30" x14ac:dyDescent="0.4">
      <c r="A4" s="39" t="s">
        <v>3</v>
      </c>
      <c r="B4" s="41">
        <v>2</v>
      </c>
    </row>
    <row r="21" ht="9.75" customHeight="1" x14ac:dyDescent="0.25"/>
  </sheetData>
  <pageMargins left="0.7" right="0.7" top="0.75" bottom="0.75" header="0.3" footer="0.3"/>
  <pageSetup orientation="landscape" horizontalDpi="4294967294" verticalDpi="4294967294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93" customWidth="1"/>
    <col min="2" max="2" width="91.28515625" style="93" customWidth="1"/>
    <col min="3" max="3" width="16.28515625" style="104" customWidth="1"/>
    <col min="4" max="4" width="25.85546875" style="105" customWidth="1"/>
    <col min="5" max="5" width="15.42578125" style="93" customWidth="1"/>
    <col min="6" max="6" width="24.7109375" style="93" customWidth="1"/>
    <col min="7" max="7" width="20.140625" style="93" customWidth="1"/>
    <col min="8" max="16384" width="11.42578125" style="93"/>
  </cols>
  <sheetData>
    <row r="5" spans="2:7" ht="30" x14ac:dyDescent="0.4">
      <c r="B5" s="299" t="s">
        <v>73</v>
      </c>
      <c r="C5" s="299"/>
      <c r="D5" s="299"/>
    </row>
    <row r="6" spans="2:7" ht="30" x14ac:dyDescent="0.4">
      <c r="B6" s="299" t="s">
        <v>47</v>
      </c>
      <c r="C6" s="299"/>
      <c r="D6" s="299"/>
    </row>
    <row r="7" spans="2:7" ht="29.25" x14ac:dyDescent="0.4">
      <c r="B7" s="300" t="s">
        <v>124</v>
      </c>
      <c r="C7" s="300"/>
      <c r="D7" s="300"/>
    </row>
    <row r="8" spans="2:7" ht="30" x14ac:dyDescent="0.4">
      <c r="B8" s="301" t="s">
        <v>128</v>
      </c>
      <c r="C8" s="301"/>
      <c r="D8" s="301"/>
    </row>
    <row r="9" spans="2:7" x14ac:dyDescent="0.25">
      <c r="B9" s="94" t="s">
        <v>72</v>
      </c>
      <c r="C9" s="94" t="s">
        <v>15</v>
      </c>
      <c r="D9" s="95" t="s">
        <v>71</v>
      </c>
    </row>
    <row r="10" spans="2:7" x14ac:dyDescent="0.25">
      <c r="B10" s="96" t="s">
        <v>70</v>
      </c>
      <c r="C10" s="97">
        <f>SUM(C11:C68)</f>
        <v>159</v>
      </c>
      <c r="D10" s="98">
        <f>SUM(D11:D68)</f>
        <v>539655982.78999996</v>
      </c>
      <c r="F10" s="99"/>
      <c r="G10" s="99"/>
    </row>
    <row r="11" spans="2:7" x14ac:dyDescent="0.25">
      <c r="B11" s="100" t="s">
        <v>99</v>
      </c>
      <c r="C11" s="101">
        <v>1</v>
      </c>
      <c r="D11" s="102">
        <v>33384</v>
      </c>
      <c r="F11" s="99"/>
      <c r="G11" s="99"/>
    </row>
    <row r="12" spans="2:7" x14ac:dyDescent="0.25">
      <c r="B12" s="100" t="s">
        <v>100</v>
      </c>
      <c r="C12" s="101">
        <v>2</v>
      </c>
      <c r="D12" s="102">
        <v>240000</v>
      </c>
    </row>
    <row r="13" spans="2:7" x14ac:dyDescent="0.25">
      <c r="B13" s="100" t="s">
        <v>101</v>
      </c>
      <c r="C13" s="101">
        <v>1</v>
      </c>
      <c r="D13" s="102">
        <v>25011.25</v>
      </c>
    </row>
    <row r="14" spans="2:7" x14ac:dyDescent="0.25">
      <c r="B14" s="100" t="s">
        <v>126</v>
      </c>
      <c r="C14" s="101">
        <v>2</v>
      </c>
      <c r="D14" s="102">
        <f>150000+18000000</f>
        <v>18150000</v>
      </c>
    </row>
    <row r="15" spans="2:7" x14ac:dyDescent="0.25">
      <c r="B15" s="100" t="s">
        <v>129</v>
      </c>
      <c r="C15" s="101">
        <v>1</v>
      </c>
      <c r="D15" s="102">
        <v>12000</v>
      </c>
    </row>
    <row r="16" spans="2:7" x14ac:dyDescent="0.25">
      <c r="B16" s="100" t="s">
        <v>130</v>
      </c>
      <c r="C16" s="101">
        <v>3</v>
      </c>
      <c r="D16" s="102">
        <v>56399</v>
      </c>
    </row>
    <row r="17" spans="1:4" x14ac:dyDescent="0.25">
      <c r="B17" s="100" t="s">
        <v>79</v>
      </c>
      <c r="C17" s="101">
        <v>1</v>
      </c>
      <c r="D17" s="102">
        <v>150000</v>
      </c>
    </row>
    <row r="18" spans="1:4" x14ac:dyDescent="0.25">
      <c r="B18" s="100" t="s">
        <v>125</v>
      </c>
      <c r="C18" s="101">
        <v>2</v>
      </c>
      <c r="D18" s="102">
        <v>71460</v>
      </c>
    </row>
    <row r="19" spans="1:4" x14ac:dyDescent="0.25">
      <c r="B19" s="100" t="s">
        <v>75</v>
      </c>
      <c r="C19" s="101">
        <v>19</v>
      </c>
      <c r="D19" s="102">
        <v>124380320.02</v>
      </c>
    </row>
    <row r="20" spans="1:4" x14ac:dyDescent="0.25">
      <c r="B20" s="100" t="s">
        <v>102</v>
      </c>
      <c r="C20" s="101">
        <v>2</v>
      </c>
      <c r="D20" s="102">
        <v>4268000</v>
      </c>
    </row>
    <row r="21" spans="1:4" x14ac:dyDescent="0.25">
      <c r="B21" s="100" t="s">
        <v>132</v>
      </c>
      <c r="C21" s="101">
        <v>1</v>
      </c>
      <c r="D21" s="102">
        <v>32000</v>
      </c>
    </row>
    <row r="22" spans="1:4" x14ac:dyDescent="0.25">
      <c r="B22" s="100" t="s">
        <v>131</v>
      </c>
      <c r="C22" s="101">
        <v>2</v>
      </c>
      <c r="D22" s="102">
        <v>84165</v>
      </c>
    </row>
    <row r="23" spans="1:4" x14ac:dyDescent="0.25">
      <c r="B23" s="100" t="s">
        <v>103</v>
      </c>
      <c r="C23" s="101">
        <v>1</v>
      </c>
      <c r="D23" s="102">
        <v>48000</v>
      </c>
    </row>
    <row r="24" spans="1:4" x14ac:dyDescent="0.25">
      <c r="B24" s="100" t="s">
        <v>104</v>
      </c>
      <c r="C24" s="101">
        <v>3</v>
      </c>
      <c r="D24" s="102">
        <v>54395868</v>
      </c>
    </row>
    <row r="25" spans="1:4" x14ac:dyDescent="0.25">
      <c r="B25" s="100" t="s">
        <v>133</v>
      </c>
      <c r="C25" s="101">
        <v>1</v>
      </c>
      <c r="D25" s="102">
        <v>99720</v>
      </c>
    </row>
    <row r="26" spans="1:4" x14ac:dyDescent="0.25">
      <c r="B26" s="100" t="s">
        <v>21</v>
      </c>
      <c r="C26" s="101">
        <v>7</v>
      </c>
      <c r="D26" s="102">
        <v>22088876.32</v>
      </c>
    </row>
    <row r="27" spans="1:4" x14ac:dyDescent="0.25">
      <c r="B27" s="100" t="s">
        <v>88</v>
      </c>
      <c r="C27" s="101">
        <v>2</v>
      </c>
      <c r="D27" s="102">
        <v>32490</v>
      </c>
    </row>
    <row r="28" spans="1:4" ht="36" x14ac:dyDescent="0.25">
      <c r="B28" s="103" t="s">
        <v>105</v>
      </c>
      <c r="C28" s="101">
        <v>5</v>
      </c>
      <c r="D28" s="102">
        <v>750681.18</v>
      </c>
    </row>
    <row r="29" spans="1:4" x14ac:dyDescent="0.25">
      <c r="B29" s="100" t="s">
        <v>87</v>
      </c>
      <c r="C29" s="101">
        <v>1</v>
      </c>
      <c r="D29" s="102">
        <v>8800.1200000000008</v>
      </c>
    </row>
    <row r="30" spans="1:4" x14ac:dyDescent="0.25">
      <c r="B30" s="100" t="s">
        <v>106</v>
      </c>
      <c r="C30" s="101">
        <v>4</v>
      </c>
      <c r="D30" s="102">
        <v>162014.20000000001</v>
      </c>
    </row>
    <row r="31" spans="1:4" x14ac:dyDescent="0.25">
      <c r="A31" s="93" t="s">
        <v>86</v>
      </c>
      <c r="B31" s="100" t="s">
        <v>107</v>
      </c>
      <c r="C31" s="101">
        <v>3</v>
      </c>
      <c r="D31" s="102">
        <v>22276.04</v>
      </c>
    </row>
    <row r="32" spans="1:4" ht="36" x14ac:dyDescent="0.25">
      <c r="A32" s="93" t="s">
        <v>86</v>
      </c>
      <c r="B32" s="103" t="s">
        <v>108</v>
      </c>
      <c r="C32" s="101">
        <v>1</v>
      </c>
      <c r="D32" s="102">
        <v>15000</v>
      </c>
    </row>
    <row r="33" spans="1:4" x14ac:dyDescent="0.25">
      <c r="B33" s="100" t="s">
        <v>109</v>
      </c>
      <c r="C33" s="101">
        <v>2</v>
      </c>
      <c r="D33" s="102">
        <v>81745.86</v>
      </c>
    </row>
    <row r="34" spans="1:4" x14ac:dyDescent="0.25">
      <c r="B34" s="100" t="s">
        <v>19</v>
      </c>
      <c r="C34" s="101">
        <v>18</v>
      </c>
      <c r="D34" s="102">
        <v>24298106.350000001</v>
      </c>
    </row>
    <row r="35" spans="1:4" x14ac:dyDescent="0.25">
      <c r="B35" s="100" t="s">
        <v>123</v>
      </c>
      <c r="C35" s="101">
        <v>7</v>
      </c>
      <c r="D35" s="102">
        <v>857152.79</v>
      </c>
    </row>
    <row r="36" spans="1:4" x14ac:dyDescent="0.25">
      <c r="B36" s="100" t="s">
        <v>122</v>
      </c>
      <c r="C36" s="101">
        <v>5</v>
      </c>
      <c r="D36" s="102">
        <v>181671.06</v>
      </c>
    </row>
    <row r="37" spans="1:4" x14ac:dyDescent="0.25">
      <c r="B37" s="100" t="s">
        <v>89</v>
      </c>
      <c r="C37" s="101">
        <v>2</v>
      </c>
      <c r="D37" s="102">
        <v>39543.35</v>
      </c>
    </row>
    <row r="38" spans="1:4" x14ac:dyDescent="0.25">
      <c r="B38" s="100" t="s">
        <v>110</v>
      </c>
      <c r="C38" s="101">
        <v>1</v>
      </c>
      <c r="D38" s="102">
        <v>292110</v>
      </c>
    </row>
    <row r="39" spans="1:4" x14ac:dyDescent="0.25">
      <c r="B39" s="100" t="s">
        <v>81</v>
      </c>
      <c r="C39" s="101">
        <v>2</v>
      </c>
      <c r="D39" s="102">
        <v>5570757.0499999998</v>
      </c>
    </row>
    <row r="40" spans="1:4" x14ac:dyDescent="0.25">
      <c r="B40" s="100" t="s">
        <v>111</v>
      </c>
      <c r="C40" s="101">
        <v>5</v>
      </c>
      <c r="D40" s="102">
        <v>252109792.15000001</v>
      </c>
    </row>
    <row r="41" spans="1:4" x14ac:dyDescent="0.25">
      <c r="B41" s="100" t="s">
        <v>76</v>
      </c>
      <c r="C41" s="101">
        <v>17</v>
      </c>
      <c r="D41" s="102">
        <v>3321400.97</v>
      </c>
    </row>
    <row r="42" spans="1:4" x14ac:dyDescent="0.25">
      <c r="B42" s="100" t="s">
        <v>112</v>
      </c>
      <c r="C42" s="101">
        <v>1</v>
      </c>
      <c r="D42" s="102">
        <v>8630</v>
      </c>
    </row>
    <row r="43" spans="1:4" x14ac:dyDescent="0.25">
      <c r="B43" s="100" t="s">
        <v>113</v>
      </c>
      <c r="C43" s="101">
        <v>2</v>
      </c>
      <c r="D43" s="102">
        <v>14787400</v>
      </c>
    </row>
    <row r="44" spans="1:4" x14ac:dyDescent="0.25">
      <c r="B44" s="100" t="s">
        <v>77</v>
      </c>
      <c r="C44" s="101">
        <v>1</v>
      </c>
      <c r="D44" s="102">
        <v>55908.02</v>
      </c>
    </row>
    <row r="45" spans="1:4" x14ac:dyDescent="0.25">
      <c r="B45" s="100" t="s">
        <v>80</v>
      </c>
      <c r="C45" s="101">
        <v>1</v>
      </c>
      <c r="D45" s="102">
        <v>29886.75</v>
      </c>
    </row>
    <row r="46" spans="1:4" x14ac:dyDescent="0.25">
      <c r="A46" s="93" t="s">
        <v>74</v>
      </c>
      <c r="B46" s="100" t="s">
        <v>90</v>
      </c>
      <c r="C46" s="101">
        <v>2</v>
      </c>
      <c r="D46" s="102">
        <v>45730</v>
      </c>
    </row>
    <row r="47" spans="1:4" x14ac:dyDescent="0.25">
      <c r="B47" s="100" t="s">
        <v>91</v>
      </c>
      <c r="C47" s="101">
        <v>1</v>
      </c>
      <c r="D47" s="102">
        <v>18928</v>
      </c>
    </row>
    <row r="48" spans="1:4" x14ac:dyDescent="0.25">
      <c r="B48" s="100" t="s">
        <v>114</v>
      </c>
      <c r="C48" s="101">
        <v>1</v>
      </c>
      <c r="D48" s="102">
        <v>59807.28</v>
      </c>
    </row>
    <row r="49" spans="2:4" x14ac:dyDescent="0.25">
      <c r="B49" s="100" t="s">
        <v>78</v>
      </c>
      <c r="C49" s="101">
        <v>1</v>
      </c>
      <c r="D49" s="102">
        <v>50000</v>
      </c>
    </row>
    <row r="50" spans="2:4" x14ac:dyDescent="0.25">
      <c r="B50" s="100" t="s">
        <v>134</v>
      </c>
      <c r="C50" s="101">
        <v>1</v>
      </c>
      <c r="D50" s="102">
        <v>20000</v>
      </c>
    </row>
    <row r="51" spans="2:4" x14ac:dyDescent="0.25">
      <c r="B51" s="100" t="s">
        <v>115</v>
      </c>
      <c r="C51" s="101">
        <v>1</v>
      </c>
      <c r="D51" s="102">
        <v>165984.26999999999</v>
      </c>
    </row>
    <row r="52" spans="2:4" x14ac:dyDescent="0.25">
      <c r="B52" s="100" t="s">
        <v>135</v>
      </c>
      <c r="C52" s="101">
        <v>1</v>
      </c>
      <c r="D52" s="102">
        <v>34999.379999999997</v>
      </c>
    </row>
    <row r="53" spans="2:4" x14ac:dyDescent="0.25">
      <c r="B53" s="100" t="s">
        <v>83</v>
      </c>
      <c r="C53" s="101">
        <v>2</v>
      </c>
      <c r="D53" s="102">
        <v>63500</v>
      </c>
    </row>
    <row r="54" spans="2:4" x14ac:dyDescent="0.25">
      <c r="B54" s="100" t="s">
        <v>84</v>
      </c>
      <c r="C54" s="101">
        <v>1</v>
      </c>
      <c r="D54" s="102">
        <v>30000</v>
      </c>
    </row>
    <row r="55" spans="2:4" x14ac:dyDescent="0.25">
      <c r="B55" s="100" t="s">
        <v>92</v>
      </c>
      <c r="C55" s="101">
        <v>1</v>
      </c>
      <c r="D55" s="102">
        <v>76536.800000000003</v>
      </c>
    </row>
    <row r="56" spans="2:4" x14ac:dyDescent="0.25">
      <c r="B56" s="100" t="s">
        <v>82</v>
      </c>
      <c r="C56" s="101">
        <v>2</v>
      </c>
      <c r="D56" s="102">
        <v>3873036.5</v>
      </c>
    </row>
    <row r="57" spans="2:4" x14ac:dyDescent="0.25">
      <c r="B57" s="100" t="s">
        <v>93</v>
      </c>
      <c r="C57" s="101">
        <v>1</v>
      </c>
      <c r="D57" s="102">
        <v>100000</v>
      </c>
    </row>
    <row r="58" spans="2:4" x14ac:dyDescent="0.25">
      <c r="B58" s="100" t="s">
        <v>95</v>
      </c>
      <c r="C58" s="101">
        <v>1</v>
      </c>
      <c r="D58" s="102">
        <v>14500</v>
      </c>
    </row>
    <row r="59" spans="2:4" x14ac:dyDescent="0.25">
      <c r="B59" s="100" t="s">
        <v>94</v>
      </c>
      <c r="C59" s="101">
        <v>1</v>
      </c>
      <c r="D59" s="102">
        <v>59999.88</v>
      </c>
    </row>
    <row r="60" spans="2:4" x14ac:dyDescent="0.25">
      <c r="B60" s="100" t="s">
        <v>98</v>
      </c>
      <c r="C60" s="101">
        <v>2</v>
      </c>
      <c r="D60" s="102">
        <v>22649.09</v>
      </c>
    </row>
    <row r="61" spans="2:4" x14ac:dyDescent="0.25">
      <c r="B61" s="100" t="s">
        <v>116</v>
      </c>
      <c r="C61" s="101">
        <v>1</v>
      </c>
      <c r="D61" s="102">
        <v>1680000</v>
      </c>
    </row>
    <row r="62" spans="2:4" x14ac:dyDescent="0.25">
      <c r="B62" s="100" t="s">
        <v>117</v>
      </c>
      <c r="C62" s="101">
        <v>1</v>
      </c>
      <c r="D62" s="102">
        <v>15356.64</v>
      </c>
    </row>
    <row r="63" spans="2:4" x14ac:dyDescent="0.25">
      <c r="B63" s="100" t="s">
        <v>136</v>
      </c>
      <c r="C63" s="101">
        <v>1</v>
      </c>
      <c r="D63" s="102">
        <v>14800</v>
      </c>
    </row>
    <row r="64" spans="2:4" x14ac:dyDescent="0.25">
      <c r="B64" s="100" t="s">
        <v>118</v>
      </c>
      <c r="C64" s="101">
        <v>1</v>
      </c>
      <c r="D64" s="102">
        <v>4685000</v>
      </c>
    </row>
    <row r="65" spans="2:4" x14ac:dyDescent="0.25">
      <c r="B65" s="100" t="s">
        <v>119</v>
      </c>
      <c r="C65" s="101">
        <v>1</v>
      </c>
      <c r="D65" s="102">
        <v>5760</v>
      </c>
    </row>
    <row r="66" spans="2:4" x14ac:dyDescent="0.25">
      <c r="B66" s="100" t="s">
        <v>120</v>
      </c>
      <c r="C66" s="101">
        <v>1</v>
      </c>
      <c r="D66" s="102">
        <v>139000</v>
      </c>
    </row>
    <row r="67" spans="2:4" x14ac:dyDescent="0.25">
      <c r="B67" s="100" t="s">
        <v>137</v>
      </c>
      <c r="C67" s="101">
        <v>1</v>
      </c>
      <c r="D67" s="102">
        <v>50696</v>
      </c>
    </row>
    <row r="68" spans="2:4" x14ac:dyDescent="0.25">
      <c r="B68" s="100" t="s">
        <v>121</v>
      </c>
      <c r="C68" s="101">
        <v>4</v>
      </c>
      <c r="D68" s="102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142" hidden="1" customWidth="1"/>
    <col min="2" max="2" width="0" style="143" hidden="1" customWidth="1"/>
    <col min="3" max="3" width="97.85546875" style="143" customWidth="1"/>
    <col min="4" max="4" width="6.5703125" style="162" customWidth="1"/>
    <col min="5" max="5" width="18.28515625" style="143" customWidth="1"/>
    <col min="6" max="6" width="16.42578125" style="143" hidden="1" customWidth="1"/>
    <col min="7" max="16384" width="11.42578125" style="143"/>
  </cols>
  <sheetData>
    <row r="1" spans="1:6" x14ac:dyDescent="0.25">
      <c r="C1" s="286" t="s">
        <v>239</v>
      </c>
      <c r="D1" s="286"/>
      <c r="E1" s="286"/>
    </row>
    <row r="2" spans="1:6" x14ac:dyDescent="0.25">
      <c r="C2" s="286" t="s">
        <v>124</v>
      </c>
      <c r="D2" s="286"/>
      <c r="E2" s="286"/>
    </row>
    <row r="3" spans="1:6" x14ac:dyDescent="0.25">
      <c r="C3" s="286" t="s">
        <v>232</v>
      </c>
      <c r="D3" s="286"/>
      <c r="E3" s="286"/>
    </row>
    <row r="4" spans="1:6" ht="26.25" x14ac:dyDescent="0.25">
      <c r="A4" s="144" t="s">
        <v>237</v>
      </c>
      <c r="B4" s="144" t="s">
        <v>236</v>
      </c>
      <c r="C4" s="145" t="s">
        <v>235</v>
      </c>
      <c r="D4" s="145" t="s">
        <v>238</v>
      </c>
      <c r="E4" s="146" t="s">
        <v>71</v>
      </c>
    </row>
    <row r="5" spans="1:6" x14ac:dyDescent="0.25">
      <c r="A5" s="144"/>
      <c r="B5" s="144"/>
      <c r="C5" s="141" t="s">
        <v>70</v>
      </c>
      <c r="D5" s="145"/>
      <c r="E5" s="146"/>
    </row>
    <row r="6" spans="1:6" x14ac:dyDescent="0.25">
      <c r="A6" s="147" t="s">
        <v>146</v>
      </c>
      <c r="B6" s="148" t="s">
        <v>54</v>
      </c>
      <c r="C6" s="147" t="s">
        <v>218</v>
      </c>
      <c r="D6" s="148">
        <v>1</v>
      </c>
      <c r="E6" s="149">
        <v>185000</v>
      </c>
    </row>
    <row r="7" spans="1:6" x14ac:dyDescent="0.25">
      <c r="A7" s="150" t="s">
        <v>146</v>
      </c>
      <c r="B7" s="151" t="s">
        <v>54</v>
      </c>
      <c r="C7" s="150" t="s">
        <v>99</v>
      </c>
      <c r="D7" s="151">
        <v>1</v>
      </c>
      <c r="E7" s="149">
        <v>33384</v>
      </c>
    </row>
    <row r="8" spans="1:6" x14ac:dyDescent="0.25">
      <c r="A8" s="150" t="s">
        <v>151</v>
      </c>
      <c r="B8" s="151" t="s">
        <v>51</v>
      </c>
      <c r="C8" s="150" t="s">
        <v>173</v>
      </c>
      <c r="D8" s="151">
        <v>1</v>
      </c>
      <c r="E8" s="149">
        <v>25011.25</v>
      </c>
    </row>
    <row r="9" spans="1:6" x14ac:dyDescent="0.25">
      <c r="A9" s="150" t="s">
        <v>151</v>
      </c>
      <c r="B9" s="151" t="s">
        <v>56</v>
      </c>
      <c r="C9" s="152" t="s">
        <v>193</v>
      </c>
      <c r="D9" s="280">
        <v>2</v>
      </c>
      <c r="E9" s="149">
        <v>18000000</v>
      </c>
    </row>
    <row r="10" spans="1:6" x14ac:dyDescent="0.25">
      <c r="A10" s="150" t="s">
        <v>151</v>
      </c>
      <c r="B10" s="151" t="s">
        <v>52</v>
      </c>
      <c r="C10" s="152" t="s">
        <v>193</v>
      </c>
      <c r="D10" s="281"/>
      <c r="E10" s="149">
        <v>150000</v>
      </c>
    </row>
    <row r="11" spans="1:6" x14ac:dyDescent="0.25">
      <c r="A11" s="150" t="s">
        <v>146</v>
      </c>
      <c r="B11" s="151" t="s">
        <v>51</v>
      </c>
      <c r="C11" s="152" t="s">
        <v>209</v>
      </c>
      <c r="D11" s="280">
        <v>5</v>
      </c>
      <c r="E11" s="153">
        <v>5029</v>
      </c>
      <c r="F11" s="154">
        <f>+E11+E12+E13+E14+E15</f>
        <v>1728965.22</v>
      </c>
    </row>
    <row r="12" spans="1:6" x14ac:dyDescent="0.25">
      <c r="A12" s="152" t="s">
        <v>146</v>
      </c>
      <c r="B12" s="155" t="s">
        <v>51</v>
      </c>
      <c r="C12" s="152" t="s">
        <v>209</v>
      </c>
      <c r="D12" s="282"/>
      <c r="E12" s="153">
        <v>28890</v>
      </c>
    </row>
    <row r="13" spans="1:6" x14ac:dyDescent="0.25">
      <c r="A13" s="152" t="s">
        <v>146</v>
      </c>
      <c r="B13" s="155" t="s">
        <v>51</v>
      </c>
      <c r="C13" s="152" t="s">
        <v>209</v>
      </c>
      <c r="D13" s="282"/>
      <c r="E13" s="153">
        <v>22480</v>
      </c>
    </row>
    <row r="14" spans="1:6" x14ac:dyDescent="0.25">
      <c r="A14" s="156" t="s">
        <v>146</v>
      </c>
      <c r="B14" s="157" t="s">
        <v>51</v>
      </c>
      <c r="C14" s="156" t="s">
        <v>209</v>
      </c>
      <c r="D14" s="282"/>
      <c r="E14" s="153">
        <v>3366.22</v>
      </c>
    </row>
    <row r="15" spans="1:6" x14ac:dyDescent="0.25">
      <c r="A15" s="156" t="s">
        <v>146</v>
      </c>
      <c r="B15" s="157" t="s">
        <v>56</v>
      </c>
      <c r="C15" s="156" t="s">
        <v>209</v>
      </c>
      <c r="D15" s="281"/>
      <c r="E15" s="153">
        <v>1669200</v>
      </c>
    </row>
    <row r="16" spans="1:6" x14ac:dyDescent="0.25">
      <c r="A16" s="152" t="s">
        <v>146</v>
      </c>
      <c r="B16" s="155" t="s">
        <v>52</v>
      </c>
      <c r="C16" s="156" t="s">
        <v>234</v>
      </c>
      <c r="D16" s="283">
        <v>3</v>
      </c>
      <c r="E16" s="153">
        <v>60000</v>
      </c>
    </row>
    <row r="17" spans="1:6" x14ac:dyDescent="0.25">
      <c r="A17" s="152" t="s">
        <v>146</v>
      </c>
      <c r="B17" s="155" t="s">
        <v>53</v>
      </c>
      <c r="C17" s="156" t="s">
        <v>234</v>
      </c>
      <c r="D17" s="284"/>
      <c r="E17" s="153">
        <v>180000</v>
      </c>
    </row>
    <row r="18" spans="1:6" x14ac:dyDescent="0.25">
      <c r="A18" s="156" t="s">
        <v>146</v>
      </c>
      <c r="B18" s="157" t="s">
        <v>51</v>
      </c>
      <c r="C18" s="156" t="s">
        <v>234</v>
      </c>
      <c r="D18" s="285"/>
      <c r="E18" s="153">
        <v>30000</v>
      </c>
    </row>
    <row r="19" spans="1:6" x14ac:dyDescent="0.25">
      <c r="A19" s="156" t="s">
        <v>146</v>
      </c>
      <c r="B19" s="157" t="s">
        <v>52</v>
      </c>
      <c r="C19" s="156" t="s">
        <v>230</v>
      </c>
      <c r="D19" s="157">
        <v>1</v>
      </c>
      <c r="E19" s="153">
        <v>87000</v>
      </c>
    </row>
    <row r="20" spans="1:6" x14ac:dyDescent="0.25">
      <c r="A20" s="152" t="s">
        <v>146</v>
      </c>
      <c r="B20" s="155" t="s">
        <v>51</v>
      </c>
      <c r="C20" s="152" t="s">
        <v>204</v>
      </c>
      <c r="D20" s="155">
        <v>1</v>
      </c>
      <c r="E20" s="153">
        <v>12000</v>
      </c>
    </row>
    <row r="21" spans="1:6" x14ac:dyDescent="0.25">
      <c r="A21" s="152" t="s">
        <v>146</v>
      </c>
      <c r="B21" s="155" t="s">
        <v>52</v>
      </c>
      <c r="C21" s="152" t="s">
        <v>158</v>
      </c>
      <c r="D21" s="155">
        <v>1</v>
      </c>
      <c r="E21" s="153">
        <v>150000</v>
      </c>
    </row>
    <row r="22" spans="1:6" x14ac:dyDescent="0.25">
      <c r="A22" s="152" t="s">
        <v>146</v>
      </c>
      <c r="B22" s="155" t="s">
        <v>51</v>
      </c>
      <c r="C22" s="152" t="s">
        <v>207</v>
      </c>
      <c r="D22" s="280">
        <v>2</v>
      </c>
      <c r="E22" s="153">
        <v>13800</v>
      </c>
    </row>
    <row r="23" spans="1:6" x14ac:dyDescent="0.25">
      <c r="A23" s="152" t="s">
        <v>146</v>
      </c>
      <c r="B23" s="155" t="s">
        <v>52</v>
      </c>
      <c r="C23" s="152" t="s">
        <v>207</v>
      </c>
      <c r="D23" s="281"/>
      <c r="E23" s="153">
        <v>57660</v>
      </c>
    </row>
    <row r="24" spans="1:6" x14ac:dyDescent="0.25">
      <c r="A24" s="152" t="s">
        <v>146</v>
      </c>
      <c r="B24" s="155" t="s">
        <v>51</v>
      </c>
      <c r="C24" s="152" t="s">
        <v>216</v>
      </c>
      <c r="D24" s="280">
        <v>2</v>
      </c>
      <c r="E24" s="153">
        <v>20865</v>
      </c>
    </row>
    <row r="25" spans="1:6" x14ac:dyDescent="0.25">
      <c r="A25" s="152" t="s">
        <v>146</v>
      </c>
      <c r="B25" s="155" t="s">
        <v>52</v>
      </c>
      <c r="C25" s="152" t="s">
        <v>200</v>
      </c>
      <c r="D25" s="281"/>
      <c r="E25" s="153">
        <v>63300</v>
      </c>
    </row>
    <row r="26" spans="1:6" x14ac:dyDescent="0.25">
      <c r="A26" s="152" t="s">
        <v>146</v>
      </c>
      <c r="B26" s="155" t="s">
        <v>51</v>
      </c>
      <c r="C26" s="152" t="s">
        <v>75</v>
      </c>
      <c r="D26" s="280">
        <v>21</v>
      </c>
      <c r="E26" s="153">
        <v>6480</v>
      </c>
      <c r="F26" s="154">
        <f>+E26+E27+E28+E29+E30+E31+E32+E33+E34+E35+E36+E37+E38+E39+E40+E41+E42+E43+E44+E45+E46</f>
        <v>124577367.52</v>
      </c>
    </row>
    <row r="27" spans="1:6" x14ac:dyDescent="0.25">
      <c r="A27" s="152" t="s">
        <v>146</v>
      </c>
      <c r="B27" s="155" t="s">
        <v>53</v>
      </c>
      <c r="C27" s="152" t="s">
        <v>75</v>
      </c>
      <c r="D27" s="282"/>
      <c r="E27" s="153">
        <v>123867900</v>
      </c>
    </row>
    <row r="28" spans="1:6" x14ac:dyDescent="0.25">
      <c r="A28" s="152" t="s">
        <v>151</v>
      </c>
      <c r="B28" s="155" t="s">
        <v>52</v>
      </c>
      <c r="C28" s="152" t="s">
        <v>75</v>
      </c>
      <c r="D28" s="282"/>
      <c r="E28" s="153">
        <v>6450</v>
      </c>
    </row>
    <row r="29" spans="1:6" x14ac:dyDescent="0.25">
      <c r="A29" s="152" t="s">
        <v>146</v>
      </c>
      <c r="B29" s="155" t="s">
        <v>51</v>
      </c>
      <c r="C29" s="152" t="s">
        <v>75</v>
      </c>
      <c r="D29" s="282"/>
      <c r="E29" s="153">
        <v>15000</v>
      </c>
    </row>
    <row r="30" spans="1:6" x14ac:dyDescent="0.25">
      <c r="A30" s="152" t="s">
        <v>146</v>
      </c>
      <c r="B30" s="155" t="s">
        <v>52</v>
      </c>
      <c r="C30" s="152" t="s">
        <v>75</v>
      </c>
      <c r="D30" s="282"/>
      <c r="E30" s="153">
        <v>149800</v>
      </c>
    </row>
    <row r="31" spans="1:6" x14ac:dyDescent="0.25">
      <c r="A31" s="152" t="s">
        <v>146</v>
      </c>
      <c r="B31" s="155" t="s">
        <v>51</v>
      </c>
      <c r="C31" s="152" t="s">
        <v>75</v>
      </c>
      <c r="D31" s="282"/>
      <c r="E31" s="153">
        <v>21451.75</v>
      </c>
    </row>
    <row r="32" spans="1:6" x14ac:dyDescent="0.25">
      <c r="A32" s="152" t="s">
        <v>146</v>
      </c>
      <c r="B32" s="155" t="s">
        <v>51</v>
      </c>
      <c r="C32" s="152" t="s">
        <v>75</v>
      </c>
      <c r="D32" s="282"/>
      <c r="E32" s="153">
        <v>24400</v>
      </c>
    </row>
    <row r="33" spans="1:5" x14ac:dyDescent="0.25">
      <c r="A33" s="152" t="s">
        <v>146</v>
      </c>
      <c r="B33" s="155" t="s">
        <v>51</v>
      </c>
      <c r="C33" s="152" t="s">
        <v>75</v>
      </c>
      <c r="D33" s="282"/>
      <c r="E33" s="153">
        <v>29990</v>
      </c>
    </row>
    <row r="34" spans="1:5" x14ac:dyDescent="0.25">
      <c r="A34" s="152" t="s">
        <v>146</v>
      </c>
      <c r="B34" s="155" t="s">
        <v>51</v>
      </c>
      <c r="C34" s="152" t="s">
        <v>75</v>
      </c>
      <c r="D34" s="282"/>
      <c r="E34" s="153">
        <v>4492.5</v>
      </c>
    </row>
    <row r="35" spans="1:5" x14ac:dyDescent="0.25">
      <c r="A35" s="152" t="s">
        <v>146</v>
      </c>
      <c r="B35" s="155" t="s">
        <v>52</v>
      </c>
      <c r="C35" s="152" t="s">
        <v>75</v>
      </c>
      <c r="D35" s="282"/>
      <c r="E35" s="153">
        <v>47415</v>
      </c>
    </row>
    <row r="36" spans="1:5" x14ac:dyDescent="0.25">
      <c r="A36" s="152" t="s">
        <v>146</v>
      </c>
      <c r="B36" s="155" t="s">
        <v>52</v>
      </c>
      <c r="C36" s="152" t="s">
        <v>75</v>
      </c>
      <c r="D36" s="282"/>
      <c r="E36" s="153">
        <v>119205.74</v>
      </c>
    </row>
    <row r="37" spans="1:5" x14ac:dyDescent="0.25">
      <c r="A37" s="156" t="s">
        <v>146</v>
      </c>
      <c r="B37" s="157" t="s">
        <v>52</v>
      </c>
      <c r="C37" s="156" t="s">
        <v>75</v>
      </c>
      <c r="D37" s="282"/>
      <c r="E37" s="153">
        <v>63000</v>
      </c>
    </row>
    <row r="38" spans="1:5" x14ac:dyDescent="0.25">
      <c r="A38" s="156" t="s">
        <v>146</v>
      </c>
      <c r="B38" s="157" t="s">
        <v>52</v>
      </c>
      <c r="C38" s="156" t="s">
        <v>75</v>
      </c>
      <c r="D38" s="282"/>
      <c r="E38" s="153">
        <v>129555</v>
      </c>
    </row>
    <row r="39" spans="1:5" x14ac:dyDescent="0.25">
      <c r="A39" s="152" t="s">
        <v>146</v>
      </c>
      <c r="B39" s="155" t="s">
        <v>51</v>
      </c>
      <c r="C39" s="152" t="s">
        <v>172</v>
      </c>
      <c r="D39" s="282"/>
      <c r="E39" s="153">
        <v>20325</v>
      </c>
    </row>
    <row r="40" spans="1:5" x14ac:dyDescent="0.25">
      <c r="A40" s="152" t="s">
        <v>146</v>
      </c>
      <c r="B40" s="155" t="s">
        <v>52</v>
      </c>
      <c r="C40" s="152" t="s">
        <v>172</v>
      </c>
      <c r="D40" s="282"/>
      <c r="E40" s="153">
        <v>7790</v>
      </c>
    </row>
    <row r="41" spans="1:5" x14ac:dyDescent="0.25">
      <c r="A41" s="152" t="s">
        <v>146</v>
      </c>
      <c r="B41" s="155" t="s">
        <v>51</v>
      </c>
      <c r="C41" s="152" t="s">
        <v>172</v>
      </c>
      <c r="D41" s="282"/>
      <c r="E41" s="153">
        <v>25680</v>
      </c>
    </row>
    <row r="42" spans="1:5" x14ac:dyDescent="0.25">
      <c r="A42" s="152" t="s">
        <v>146</v>
      </c>
      <c r="B42" s="155" t="s">
        <v>51</v>
      </c>
      <c r="C42" s="152" t="s">
        <v>172</v>
      </c>
      <c r="D42" s="282"/>
      <c r="E42" s="153">
        <v>5700</v>
      </c>
    </row>
    <row r="43" spans="1:5" x14ac:dyDescent="0.25">
      <c r="A43" s="152" t="s">
        <v>146</v>
      </c>
      <c r="B43" s="155" t="s">
        <v>51</v>
      </c>
      <c r="C43" s="152" t="s">
        <v>172</v>
      </c>
      <c r="D43" s="282"/>
      <c r="E43" s="153">
        <v>6200</v>
      </c>
    </row>
    <row r="44" spans="1:5" x14ac:dyDescent="0.25">
      <c r="A44" s="152" t="s">
        <v>146</v>
      </c>
      <c r="B44" s="155" t="s">
        <v>51</v>
      </c>
      <c r="C44" s="152" t="s">
        <v>172</v>
      </c>
      <c r="D44" s="282"/>
      <c r="E44" s="153">
        <v>5914.28</v>
      </c>
    </row>
    <row r="45" spans="1:5" x14ac:dyDescent="0.25">
      <c r="A45" s="152" t="s">
        <v>146</v>
      </c>
      <c r="B45" s="155" t="s">
        <v>51</v>
      </c>
      <c r="C45" s="152" t="s">
        <v>172</v>
      </c>
      <c r="D45" s="282"/>
      <c r="E45" s="153">
        <v>17468.25</v>
      </c>
    </row>
    <row r="46" spans="1:5" x14ac:dyDescent="0.25">
      <c r="A46" s="152" t="s">
        <v>146</v>
      </c>
      <c r="B46" s="155" t="s">
        <v>51</v>
      </c>
      <c r="C46" s="152" t="s">
        <v>172</v>
      </c>
      <c r="D46" s="281"/>
      <c r="E46" s="153">
        <v>3150</v>
      </c>
    </row>
    <row r="47" spans="1:5" x14ac:dyDescent="0.25">
      <c r="A47" s="152" t="s">
        <v>151</v>
      </c>
      <c r="B47" s="155" t="s">
        <v>52</v>
      </c>
      <c r="C47" s="152" t="s">
        <v>132</v>
      </c>
      <c r="D47" s="155">
        <v>1</v>
      </c>
      <c r="E47" s="153">
        <v>32000</v>
      </c>
    </row>
    <row r="48" spans="1:5" x14ac:dyDescent="0.25">
      <c r="A48" s="152" t="s">
        <v>146</v>
      </c>
      <c r="B48" s="155" t="s">
        <v>52</v>
      </c>
      <c r="C48" s="152" t="s">
        <v>205</v>
      </c>
      <c r="D48" s="280">
        <v>2</v>
      </c>
      <c r="E48" s="153">
        <v>4215000</v>
      </c>
    </row>
    <row r="49" spans="1:6" x14ac:dyDescent="0.25">
      <c r="A49" s="152" t="s">
        <v>146</v>
      </c>
      <c r="B49" s="155" t="s">
        <v>52</v>
      </c>
      <c r="C49" s="152" t="s">
        <v>205</v>
      </c>
      <c r="D49" s="281"/>
      <c r="E49" s="153">
        <v>53000</v>
      </c>
    </row>
    <row r="50" spans="1:6" x14ac:dyDescent="0.25">
      <c r="A50" s="156" t="s">
        <v>151</v>
      </c>
      <c r="B50" s="157" t="s">
        <v>85</v>
      </c>
      <c r="C50" s="156" t="s">
        <v>220</v>
      </c>
      <c r="D50" s="157">
        <v>1</v>
      </c>
      <c r="E50" s="153">
        <v>52965</v>
      </c>
    </row>
    <row r="51" spans="1:6" x14ac:dyDescent="0.25">
      <c r="A51" s="156" t="s">
        <v>146</v>
      </c>
      <c r="B51" s="155" t="s">
        <v>152</v>
      </c>
      <c r="C51" s="156" t="s">
        <v>227</v>
      </c>
      <c r="D51" s="157">
        <v>1</v>
      </c>
      <c r="E51" s="153">
        <v>100</v>
      </c>
    </row>
    <row r="52" spans="1:6" x14ac:dyDescent="0.25">
      <c r="A52" s="152" t="s">
        <v>146</v>
      </c>
      <c r="B52" s="155" t="s">
        <v>52</v>
      </c>
      <c r="C52" s="152" t="s">
        <v>199</v>
      </c>
      <c r="D52" s="280">
        <v>4</v>
      </c>
      <c r="E52" s="153">
        <v>48000</v>
      </c>
    </row>
    <row r="53" spans="1:6" x14ac:dyDescent="0.25">
      <c r="A53" s="152" t="s">
        <v>151</v>
      </c>
      <c r="B53" s="155" t="s">
        <v>54</v>
      </c>
      <c r="C53" s="152" t="s">
        <v>164</v>
      </c>
      <c r="D53" s="282"/>
      <c r="E53" s="153">
        <v>27010434</v>
      </c>
    </row>
    <row r="54" spans="1:6" x14ac:dyDescent="0.25">
      <c r="A54" s="152" t="s">
        <v>151</v>
      </c>
      <c r="B54" s="155" t="s">
        <v>54</v>
      </c>
      <c r="C54" s="152" t="s">
        <v>164</v>
      </c>
      <c r="D54" s="282"/>
      <c r="E54" s="153">
        <v>27010434</v>
      </c>
    </row>
    <row r="55" spans="1:6" x14ac:dyDescent="0.25">
      <c r="A55" s="152" t="s">
        <v>146</v>
      </c>
      <c r="B55" s="155" t="s">
        <v>52</v>
      </c>
      <c r="C55" s="152" t="s">
        <v>164</v>
      </c>
      <c r="D55" s="281"/>
      <c r="E55" s="153">
        <v>375000</v>
      </c>
    </row>
    <row r="56" spans="1:6" x14ac:dyDescent="0.25">
      <c r="A56" s="152" t="s">
        <v>146</v>
      </c>
      <c r="B56" s="155" t="s">
        <v>52</v>
      </c>
      <c r="C56" s="152" t="s">
        <v>133</v>
      </c>
      <c r="D56" s="155">
        <v>1</v>
      </c>
      <c r="E56" s="153">
        <v>99720</v>
      </c>
    </row>
    <row r="57" spans="1:6" x14ac:dyDescent="0.25">
      <c r="A57" s="152" t="s">
        <v>146</v>
      </c>
      <c r="B57" s="155" t="s">
        <v>51</v>
      </c>
      <c r="C57" s="152" t="s">
        <v>170</v>
      </c>
      <c r="D57" s="155">
        <v>1</v>
      </c>
      <c r="E57" s="153">
        <v>12250</v>
      </c>
    </row>
    <row r="58" spans="1:6" x14ac:dyDescent="0.25">
      <c r="A58" s="152" t="s">
        <v>151</v>
      </c>
      <c r="B58" s="155" t="s">
        <v>52</v>
      </c>
      <c r="C58" s="152" t="s">
        <v>168</v>
      </c>
      <c r="D58" s="280">
        <v>10</v>
      </c>
      <c r="E58" s="153">
        <v>4962042.54</v>
      </c>
      <c r="F58" s="154">
        <f>+E58+E59+E60+E61+E62+E63+E64+E65+E66+E67</f>
        <v>22149435.060000002</v>
      </c>
    </row>
    <row r="59" spans="1:6" x14ac:dyDescent="0.25">
      <c r="A59" s="152" t="s">
        <v>151</v>
      </c>
      <c r="B59" s="155" t="s">
        <v>52</v>
      </c>
      <c r="C59" s="152" t="s">
        <v>168</v>
      </c>
      <c r="D59" s="282"/>
      <c r="E59" s="153">
        <v>9998203.8699999992</v>
      </c>
    </row>
    <row r="60" spans="1:6" x14ac:dyDescent="0.25">
      <c r="A60" s="152" t="s">
        <v>146</v>
      </c>
      <c r="B60" s="155" t="s">
        <v>51</v>
      </c>
      <c r="C60" s="152" t="s">
        <v>168</v>
      </c>
      <c r="D60" s="282"/>
      <c r="E60" s="153">
        <v>9430.2000000000007</v>
      </c>
    </row>
    <row r="61" spans="1:6" x14ac:dyDescent="0.25">
      <c r="A61" s="152" t="s">
        <v>146</v>
      </c>
      <c r="B61" s="155" t="s">
        <v>54</v>
      </c>
      <c r="C61" s="152" t="s">
        <v>168</v>
      </c>
      <c r="D61" s="282"/>
      <c r="E61" s="153">
        <v>921046.22</v>
      </c>
    </row>
    <row r="62" spans="1:6" x14ac:dyDescent="0.25">
      <c r="A62" s="152" t="s">
        <v>151</v>
      </c>
      <c r="B62" s="155" t="s">
        <v>51</v>
      </c>
      <c r="C62" s="152" t="s">
        <v>168</v>
      </c>
      <c r="D62" s="282"/>
      <c r="E62" s="153">
        <v>19501.55</v>
      </c>
    </row>
    <row r="63" spans="1:6" x14ac:dyDescent="0.25">
      <c r="A63" s="152" t="s">
        <v>146</v>
      </c>
      <c r="B63" s="155" t="s">
        <v>51</v>
      </c>
      <c r="C63" s="152" t="s">
        <v>168</v>
      </c>
      <c r="D63" s="282"/>
      <c r="E63" s="153">
        <v>15500</v>
      </c>
    </row>
    <row r="64" spans="1:6" x14ac:dyDescent="0.25">
      <c r="A64" s="156" t="s">
        <v>146</v>
      </c>
      <c r="B64" s="157" t="s">
        <v>51</v>
      </c>
      <c r="C64" s="156" t="s">
        <v>168</v>
      </c>
      <c r="D64" s="282"/>
      <c r="E64" s="153">
        <v>13910</v>
      </c>
    </row>
    <row r="65" spans="1:6" x14ac:dyDescent="0.25">
      <c r="A65" s="156" t="s">
        <v>146</v>
      </c>
      <c r="B65" s="157" t="s">
        <v>51</v>
      </c>
      <c r="C65" s="156" t="s">
        <v>168</v>
      </c>
      <c r="D65" s="282"/>
      <c r="E65" s="153">
        <v>29501.99</v>
      </c>
    </row>
    <row r="66" spans="1:6" x14ac:dyDescent="0.25">
      <c r="A66" s="156" t="s">
        <v>146</v>
      </c>
      <c r="B66" s="157" t="s">
        <v>51</v>
      </c>
      <c r="C66" s="156" t="s">
        <v>168</v>
      </c>
      <c r="D66" s="282"/>
      <c r="E66" s="153">
        <v>17146.75</v>
      </c>
    </row>
    <row r="67" spans="1:6" x14ac:dyDescent="0.25">
      <c r="A67" s="152" t="s">
        <v>151</v>
      </c>
      <c r="B67" s="155" t="s">
        <v>53</v>
      </c>
      <c r="C67" s="152" t="s">
        <v>168</v>
      </c>
      <c r="D67" s="281"/>
      <c r="E67" s="153">
        <v>6163151.9400000004</v>
      </c>
    </row>
    <row r="68" spans="1:6" x14ac:dyDescent="0.25">
      <c r="A68" s="152" t="s">
        <v>146</v>
      </c>
      <c r="B68" s="155" t="s">
        <v>51</v>
      </c>
      <c r="C68" s="152" t="s">
        <v>206</v>
      </c>
      <c r="D68" s="280">
        <v>2</v>
      </c>
      <c r="E68" s="153">
        <v>7490</v>
      </c>
    </row>
    <row r="69" spans="1:6" x14ac:dyDescent="0.25">
      <c r="A69" s="152" t="s">
        <v>146</v>
      </c>
      <c r="B69" s="155" t="s">
        <v>51</v>
      </c>
      <c r="C69" s="152" t="s">
        <v>233</v>
      </c>
      <c r="D69" s="281"/>
      <c r="E69" s="153">
        <v>25000</v>
      </c>
    </row>
    <row r="70" spans="1:6" x14ac:dyDescent="0.25">
      <c r="A70" s="156" t="s">
        <v>146</v>
      </c>
      <c r="B70" s="157" t="s">
        <v>51</v>
      </c>
      <c r="C70" s="156" t="s">
        <v>224</v>
      </c>
      <c r="D70" s="157">
        <v>1</v>
      </c>
      <c r="E70" s="153">
        <v>29954.01</v>
      </c>
    </row>
    <row r="71" spans="1:6" x14ac:dyDescent="0.25">
      <c r="A71" s="152" t="s">
        <v>146</v>
      </c>
      <c r="B71" s="155" t="s">
        <v>52</v>
      </c>
      <c r="C71" s="152" t="s">
        <v>180</v>
      </c>
      <c r="D71" s="280">
        <v>8</v>
      </c>
      <c r="E71" s="153">
        <v>150458.04999999999</v>
      </c>
      <c r="F71" s="154">
        <f>+E71+E72+E73+E74+E75+E76+E77+E78</f>
        <v>1047340.5099999999</v>
      </c>
    </row>
    <row r="72" spans="1:6" x14ac:dyDescent="0.25">
      <c r="A72" s="152" t="s">
        <v>146</v>
      </c>
      <c r="B72" s="155" t="s">
        <v>52</v>
      </c>
      <c r="C72" s="152" t="s">
        <v>215</v>
      </c>
      <c r="D72" s="282"/>
      <c r="E72" s="153">
        <v>85118.5</v>
      </c>
    </row>
    <row r="73" spans="1:6" x14ac:dyDescent="0.25">
      <c r="A73" s="156" t="s">
        <v>146</v>
      </c>
      <c r="B73" s="157" t="s">
        <v>51</v>
      </c>
      <c r="C73" s="156" t="s">
        <v>198</v>
      </c>
      <c r="D73" s="282"/>
      <c r="E73" s="153">
        <v>9451</v>
      </c>
    </row>
    <row r="74" spans="1:6" x14ac:dyDescent="0.25">
      <c r="A74" s="152" t="s">
        <v>146</v>
      </c>
      <c r="B74" s="155" t="s">
        <v>52</v>
      </c>
      <c r="C74" s="152" t="s">
        <v>198</v>
      </c>
      <c r="D74" s="282"/>
      <c r="E74" s="153">
        <v>54619.43</v>
      </c>
    </row>
    <row r="75" spans="1:6" x14ac:dyDescent="0.25">
      <c r="A75" s="152" t="s">
        <v>146</v>
      </c>
      <c r="B75" s="155" t="s">
        <v>52</v>
      </c>
      <c r="C75" s="152" t="s">
        <v>198</v>
      </c>
      <c r="D75" s="282"/>
      <c r="E75" s="153">
        <v>406172</v>
      </c>
    </row>
    <row r="76" spans="1:6" x14ac:dyDescent="0.25">
      <c r="A76" s="152" t="s">
        <v>146</v>
      </c>
      <c r="B76" s="155" t="s">
        <v>52</v>
      </c>
      <c r="C76" s="152" t="s">
        <v>198</v>
      </c>
      <c r="D76" s="282"/>
      <c r="E76" s="153">
        <v>54313.2</v>
      </c>
    </row>
    <row r="77" spans="1:6" x14ac:dyDescent="0.25">
      <c r="A77" s="156" t="s">
        <v>146</v>
      </c>
      <c r="B77" s="157" t="s">
        <v>52</v>
      </c>
      <c r="C77" s="152" t="s">
        <v>198</v>
      </c>
      <c r="D77" s="282"/>
      <c r="E77" s="153">
        <v>249116.33</v>
      </c>
    </row>
    <row r="78" spans="1:6" x14ac:dyDescent="0.25">
      <c r="A78" s="156" t="s">
        <v>146</v>
      </c>
      <c r="B78" s="157" t="s">
        <v>52</v>
      </c>
      <c r="C78" s="156" t="s">
        <v>198</v>
      </c>
      <c r="D78" s="281"/>
      <c r="E78" s="153">
        <v>38092</v>
      </c>
    </row>
    <row r="79" spans="1:6" x14ac:dyDescent="0.25">
      <c r="A79" s="152" t="s">
        <v>146</v>
      </c>
      <c r="B79" s="155" t="s">
        <v>51</v>
      </c>
      <c r="C79" s="152" t="s">
        <v>179</v>
      </c>
      <c r="D79" s="155">
        <v>1</v>
      </c>
      <c r="E79" s="153">
        <v>8800.1200000000008</v>
      </c>
    </row>
    <row r="80" spans="1:6" x14ac:dyDescent="0.25">
      <c r="A80" s="152" t="s">
        <v>146</v>
      </c>
      <c r="B80" s="155" t="s">
        <v>51</v>
      </c>
      <c r="C80" s="152" t="s">
        <v>155</v>
      </c>
      <c r="D80" s="280">
        <v>4</v>
      </c>
      <c r="E80" s="153">
        <v>17500</v>
      </c>
    </row>
    <row r="81" spans="1:6" x14ac:dyDescent="0.25">
      <c r="A81" s="152" t="s">
        <v>146</v>
      </c>
      <c r="B81" s="155" t="s">
        <v>51</v>
      </c>
      <c r="C81" s="152" t="s">
        <v>155</v>
      </c>
      <c r="D81" s="282"/>
      <c r="E81" s="153">
        <v>15087</v>
      </c>
    </row>
    <row r="82" spans="1:6" x14ac:dyDescent="0.25">
      <c r="A82" s="152" t="s">
        <v>146</v>
      </c>
      <c r="B82" s="155" t="s">
        <v>54</v>
      </c>
      <c r="C82" s="152" t="s">
        <v>155</v>
      </c>
      <c r="D82" s="282"/>
      <c r="E82" s="153">
        <v>73252.2</v>
      </c>
    </row>
    <row r="83" spans="1:6" x14ac:dyDescent="0.25">
      <c r="A83" s="152" t="s">
        <v>151</v>
      </c>
      <c r="B83" s="155" t="s">
        <v>52</v>
      </c>
      <c r="C83" s="152" t="s">
        <v>155</v>
      </c>
      <c r="D83" s="281"/>
      <c r="E83" s="153">
        <v>56175</v>
      </c>
    </row>
    <row r="84" spans="1:6" x14ac:dyDescent="0.25">
      <c r="A84" s="152" t="s">
        <v>146</v>
      </c>
      <c r="B84" s="155" t="s">
        <v>51</v>
      </c>
      <c r="C84" s="152" t="s">
        <v>107</v>
      </c>
      <c r="D84" s="280">
        <v>4</v>
      </c>
      <c r="E84" s="153">
        <v>4571.04</v>
      </c>
    </row>
    <row r="85" spans="1:6" x14ac:dyDescent="0.25">
      <c r="A85" s="152" t="s">
        <v>146</v>
      </c>
      <c r="B85" s="155" t="s">
        <v>51</v>
      </c>
      <c r="C85" s="152" t="s">
        <v>107</v>
      </c>
      <c r="D85" s="282"/>
      <c r="E85" s="153">
        <v>14175</v>
      </c>
    </row>
    <row r="86" spans="1:6" x14ac:dyDescent="0.25">
      <c r="A86" s="152" t="s">
        <v>146</v>
      </c>
      <c r="B86" s="155" t="s">
        <v>51</v>
      </c>
      <c r="C86" s="152" t="s">
        <v>107</v>
      </c>
      <c r="D86" s="282"/>
      <c r="E86" s="153">
        <v>3530</v>
      </c>
    </row>
    <row r="87" spans="1:6" x14ac:dyDescent="0.25">
      <c r="A87" s="152" t="s">
        <v>151</v>
      </c>
      <c r="B87" s="155" t="s">
        <v>53</v>
      </c>
      <c r="C87" s="152" t="s">
        <v>167</v>
      </c>
      <c r="D87" s="281"/>
      <c r="E87" s="153">
        <v>1680000</v>
      </c>
    </row>
    <row r="88" spans="1:6" x14ac:dyDescent="0.25">
      <c r="A88" s="152" t="s">
        <v>146</v>
      </c>
      <c r="B88" s="155" t="s">
        <v>51</v>
      </c>
      <c r="C88" s="152" t="s">
        <v>197</v>
      </c>
      <c r="D88" s="155">
        <v>1</v>
      </c>
      <c r="E88" s="153">
        <v>15000</v>
      </c>
    </row>
    <row r="89" spans="1:6" x14ac:dyDescent="0.25">
      <c r="A89" s="152" t="s">
        <v>146</v>
      </c>
      <c r="B89" s="155" t="s">
        <v>52</v>
      </c>
      <c r="C89" s="152" t="s">
        <v>194</v>
      </c>
      <c r="D89" s="280">
        <v>3</v>
      </c>
      <c r="E89" s="153">
        <v>77040</v>
      </c>
    </row>
    <row r="90" spans="1:6" x14ac:dyDescent="0.25">
      <c r="A90" s="156" t="s">
        <v>146</v>
      </c>
      <c r="B90" s="155" t="s">
        <v>152</v>
      </c>
      <c r="C90" s="156" t="s">
        <v>194</v>
      </c>
      <c r="D90" s="282"/>
      <c r="E90" s="153">
        <v>96254.53</v>
      </c>
    </row>
    <row r="91" spans="1:6" x14ac:dyDescent="0.25">
      <c r="A91" s="152" t="s">
        <v>146</v>
      </c>
      <c r="B91" s="155" t="s">
        <v>51</v>
      </c>
      <c r="C91" s="152" t="s">
        <v>109</v>
      </c>
      <c r="D91" s="281"/>
      <c r="E91" s="153">
        <v>4705.8599999999997</v>
      </c>
    </row>
    <row r="92" spans="1:6" x14ac:dyDescent="0.25">
      <c r="A92" s="152" t="s">
        <v>146</v>
      </c>
      <c r="B92" s="155" t="s">
        <v>51</v>
      </c>
      <c r="C92" s="152" t="s">
        <v>187</v>
      </c>
      <c r="D92" s="280">
        <v>5</v>
      </c>
      <c r="E92" s="153">
        <v>13482</v>
      </c>
      <c r="F92" s="154">
        <f>+E92+E93+E94+E95+E96</f>
        <v>181671.06</v>
      </c>
    </row>
    <row r="93" spans="1:6" x14ac:dyDescent="0.25">
      <c r="A93" s="152" t="s">
        <v>151</v>
      </c>
      <c r="B93" s="155" t="s">
        <v>51</v>
      </c>
      <c r="C93" s="152" t="s">
        <v>174</v>
      </c>
      <c r="D93" s="282"/>
      <c r="E93" s="153">
        <v>9437.4</v>
      </c>
    </row>
    <row r="94" spans="1:6" x14ac:dyDescent="0.25">
      <c r="A94" s="152" t="s">
        <v>146</v>
      </c>
      <c r="B94" s="155" t="s">
        <v>51</v>
      </c>
      <c r="C94" s="152" t="s">
        <v>174</v>
      </c>
      <c r="D94" s="282"/>
      <c r="E94" s="153">
        <v>3701.67</v>
      </c>
    </row>
    <row r="95" spans="1:6" x14ac:dyDescent="0.25">
      <c r="A95" s="152" t="s">
        <v>151</v>
      </c>
      <c r="B95" s="155" t="s">
        <v>52</v>
      </c>
      <c r="C95" s="152" t="s">
        <v>174</v>
      </c>
      <c r="D95" s="282"/>
      <c r="E95" s="153">
        <v>30049.99</v>
      </c>
    </row>
    <row r="96" spans="1:6" x14ac:dyDescent="0.25">
      <c r="A96" s="152" t="s">
        <v>146</v>
      </c>
      <c r="B96" s="155" t="s">
        <v>52</v>
      </c>
      <c r="C96" s="152" t="s">
        <v>174</v>
      </c>
      <c r="D96" s="281"/>
      <c r="E96" s="153">
        <v>125000</v>
      </c>
    </row>
    <row r="97" spans="1:6" x14ac:dyDescent="0.25">
      <c r="A97" s="152" t="s">
        <v>146</v>
      </c>
      <c r="B97" s="155" t="s">
        <v>51</v>
      </c>
      <c r="C97" s="152" t="s">
        <v>196</v>
      </c>
      <c r="D97" s="280">
        <v>2</v>
      </c>
      <c r="E97" s="153">
        <v>26584.69</v>
      </c>
    </row>
    <row r="98" spans="1:6" x14ac:dyDescent="0.25">
      <c r="A98" s="152" t="s">
        <v>146</v>
      </c>
      <c r="B98" s="155" t="s">
        <v>51</v>
      </c>
      <c r="C98" s="152" t="s">
        <v>169</v>
      </c>
      <c r="D98" s="281"/>
      <c r="E98" s="153">
        <v>12958.66</v>
      </c>
    </row>
    <row r="99" spans="1:6" x14ac:dyDescent="0.25">
      <c r="A99" s="152" t="s">
        <v>151</v>
      </c>
      <c r="B99" s="155" t="s">
        <v>85</v>
      </c>
      <c r="C99" s="152" t="s">
        <v>110</v>
      </c>
      <c r="D99" s="155">
        <v>1</v>
      </c>
      <c r="E99" s="153">
        <v>292110</v>
      </c>
    </row>
    <row r="100" spans="1:6" x14ac:dyDescent="0.25">
      <c r="A100" s="152" t="s">
        <v>146</v>
      </c>
      <c r="B100" s="155" t="s">
        <v>51</v>
      </c>
      <c r="C100" s="152" t="s">
        <v>156</v>
      </c>
      <c r="D100" s="280">
        <v>20</v>
      </c>
      <c r="E100" s="153">
        <v>30000</v>
      </c>
      <c r="F100" s="154">
        <f>+E100+E101+E102+E103+E104+E105+E106+E107+E108+E109+E110+E111+E112+E113+E114+E115+E116+E117+E118+E119</f>
        <v>26237383.429999996</v>
      </c>
    </row>
    <row r="101" spans="1:6" x14ac:dyDescent="0.25">
      <c r="A101" s="152" t="s">
        <v>146</v>
      </c>
      <c r="B101" s="155" t="s">
        <v>51</v>
      </c>
      <c r="C101" s="152" t="s">
        <v>156</v>
      </c>
      <c r="D101" s="282"/>
      <c r="E101" s="153">
        <v>24019.9</v>
      </c>
    </row>
    <row r="102" spans="1:6" x14ac:dyDescent="0.25">
      <c r="A102" s="152" t="s">
        <v>151</v>
      </c>
      <c r="B102" s="155" t="s">
        <v>56</v>
      </c>
      <c r="C102" s="152" t="s">
        <v>156</v>
      </c>
      <c r="D102" s="282"/>
      <c r="E102" s="153">
        <v>12000000</v>
      </c>
    </row>
    <row r="103" spans="1:6" x14ac:dyDescent="0.25">
      <c r="A103" s="152" t="s">
        <v>146</v>
      </c>
      <c r="B103" s="155" t="s">
        <v>51</v>
      </c>
      <c r="C103" s="152" t="s">
        <v>156</v>
      </c>
      <c r="D103" s="282"/>
      <c r="E103" s="153">
        <v>11246.83</v>
      </c>
    </row>
    <row r="104" spans="1:6" x14ac:dyDescent="0.25">
      <c r="A104" s="152" t="s">
        <v>146</v>
      </c>
      <c r="B104" s="155" t="s">
        <v>53</v>
      </c>
      <c r="C104" s="152" t="s">
        <v>156</v>
      </c>
      <c r="D104" s="282"/>
      <c r="E104" s="153">
        <v>2041547.86</v>
      </c>
    </row>
    <row r="105" spans="1:6" x14ac:dyDescent="0.25">
      <c r="A105" s="152" t="s">
        <v>146</v>
      </c>
      <c r="B105" s="155" t="s">
        <v>51</v>
      </c>
      <c r="C105" s="152" t="s">
        <v>156</v>
      </c>
      <c r="D105" s="282"/>
      <c r="E105" s="153">
        <v>8000</v>
      </c>
    </row>
    <row r="106" spans="1:6" x14ac:dyDescent="0.25">
      <c r="A106" s="152" t="s">
        <v>146</v>
      </c>
      <c r="B106" s="155" t="s">
        <v>51</v>
      </c>
      <c r="C106" s="152" t="s">
        <v>156</v>
      </c>
      <c r="D106" s="282"/>
      <c r="E106" s="153">
        <v>8100</v>
      </c>
    </row>
    <row r="107" spans="1:6" x14ac:dyDescent="0.25">
      <c r="A107" s="152" t="s">
        <v>146</v>
      </c>
      <c r="B107" s="155" t="s">
        <v>51</v>
      </c>
      <c r="C107" s="152" t="s">
        <v>156</v>
      </c>
      <c r="D107" s="282"/>
      <c r="E107" s="153">
        <v>15019.75</v>
      </c>
    </row>
    <row r="108" spans="1:6" x14ac:dyDescent="0.25">
      <c r="A108" s="152" t="s">
        <v>146</v>
      </c>
      <c r="B108" s="155" t="s">
        <v>51</v>
      </c>
      <c r="C108" s="152" t="s">
        <v>156</v>
      </c>
      <c r="D108" s="282"/>
      <c r="E108" s="153">
        <v>29957.19</v>
      </c>
    </row>
    <row r="109" spans="1:6" x14ac:dyDescent="0.25">
      <c r="A109" s="152" t="s">
        <v>151</v>
      </c>
      <c r="B109" s="155" t="s">
        <v>53</v>
      </c>
      <c r="C109" s="152" t="s">
        <v>156</v>
      </c>
      <c r="D109" s="282"/>
      <c r="E109" s="153">
        <v>8196628.46</v>
      </c>
    </row>
    <row r="110" spans="1:6" x14ac:dyDescent="0.25">
      <c r="A110" s="152" t="s">
        <v>146</v>
      </c>
      <c r="B110" s="155" t="s">
        <v>51</v>
      </c>
      <c r="C110" s="152" t="s">
        <v>156</v>
      </c>
      <c r="D110" s="282"/>
      <c r="E110" s="153">
        <v>29967.63</v>
      </c>
    </row>
    <row r="111" spans="1:6" x14ac:dyDescent="0.25">
      <c r="A111" s="152" t="s">
        <v>146</v>
      </c>
      <c r="B111" s="155" t="s">
        <v>51</v>
      </c>
      <c r="C111" s="152" t="s">
        <v>156</v>
      </c>
      <c r="D111" s="282"/>
      <c r="E111" s="153">
        <v>28777.43</v>
      </c>
    </row>
    <row r="112" spans="1:6" x14ac:dyDescent="0.25">
      <c r="A112" s="152" t="s">
        <v>146</v>
      </c>
      <c r="B112" s="155" t="s">
        <v>51</v>
      </c>
      <c r="C112" s="152" t="s">
        <v>156</v>
      </c>
      <c r="D112" s="282"/>
      <c r="E112" s="153">
        <v>9737</v>
      </c>
    </row>
    <row r="113" spans="1:6" x14ac:dyDescent="0.25">
      <c r="A113" s="152" t="s">
        <v>146</v>
      </c>
      <c r="B113" s="155" t="s">
        <v>51</v>
      </c>
      <c r="C113" s="152" t="s">
        <v>156</v>
      </c>
      <c r="D113" s="282"/>
      <c r="E113" s="153">
        <v>28239.98</v>
      </c>
    </row>
    <row r="114" spans="1:6" x14ac:dyDescent="0.25">
      <c r="A114" s="152" t="s">
        <v>146</v>
      </c>
      <c r="B114" s="155" t="s">
        <v>53</v>
      </c>
      <c r="C114" s="152" t="s">
        <v>156</v>
      </c>
      <c r="D114" s="282"/>
      <c r="E114" s="153">
        <v>1695370</v>
      </c>
    </row>
    <row r="115" spans="1:6" x14ac:dyDescent="0.25">
      <c r="A115" s="152" t="s">
        <v>151</v>
      </c>
      <c r="B115" s="155" t="s">
        <v>53</v>
      </c>
      <c r="C115" s="152" t="s">
        <v>213</v>
      </c>
      <c r="D115" s="282"/>
      <c r="E115" s="153">
        <v>107620.21</v>
      </c>
    </row>
    <row r="116" spans="1:6" x14ac:dyDescent="0.25">
      <c r="A116" s="156" t="s">
        <v>151</v>
      </c>
      <c r="B116" s="157" t="s">
        <v>53</v>
      </c>
      <c r="C116" s="156" t="s">
        <v>213</v>
      </c>
      <c r="D116" s="282"/>
      <c r="E116" s="153">
        <v>107273.08</v>
      </c>
    </row>
    <row r="117" spans="1:6" x14ac:dyDescent="0.25">
      <c r="A117" s="156" t="s">
        <v>151</v>
      </c>
      <c r="B117" s="157" t="s">
        <v>53</v>
      </c>
      <c r="C117" s="156" t="s">
        <v>213</v>
      </c>
      <c r="D117" s="282"/>
      <c r="E117" s="153">
        <v>1832004</v>
      </c>
    </row>
    <row r="118" spans="1:6" x14ac:dyDescent="0.25">
      <c r="A118" s="152" t="s">
        <v>146</v>
      </c>
      <c r="B118" s="155" t="s">
        <v>51</v>
      </c>
      <c r="C118" s="152" t="s">
        <v>175</v>
      </c>
      <c r="D118" s="282"/>
      <c r="E118" s="153">
        <v>3900</v>
      </c>
    </row>
    <row r="119" spans="1:6" x14ac:dyDescent="0.25">
      <c r="A119" s="152" t="s">
        <v>151</v>
      </c>
      <c r="B119" s="155" t="s">
        <v>51</v>
      </c>
      <c r="C119" s="152" t="s">
        <v>175</v>
      </c>
      <c r="D119" s="281"/>
      <c r="E119" s="153">
        <v>29974.11</v>
      </c>
    </row>
    <row r="120" spans="1:6" x14ac:dyDescent="0.25">
      <c r="A120" s="156" t="s">
        <v>146</v>
      </c>
      <c r="B120" s="157" t="s">
        <v>52</v>
      </c>
      <c r="C120" s="156" t="s">
        <v>81</v>
      </c>
      <c r="D120" s="283">
        <v>3</v>
      </c>
      <c r="E120" s="153">
        <v>33384</v>
      </c>
    </row>
    <row r="121" spans="1:6" x14ac:dyDescent="0.25">
      <c r="A121" s="152" t="s">
        <v>151</v>
      </c>
      <c r="B121" s="155" t="s">
        <v>152</v>
      </c>
      <c r="C121" s="152" t="s">
        <v>81</v>
      </c>
      <c r="D121" s="284"/>
      <c r="E121" s="153">
        <v>1854754.05</v>
      </c>
    </row>
    <row r="122" spans="1:6" x14ac:dyDescent="0.25">
      <c r="A122" s="152" t="s">
        <v>151</v>
      </c>
      <c r="B122" s="155" t="s">
        <v>56</v>
      </c>
      <c r="C122" s="152" t="s">
        <v>81</v>
      </c>
      <c r="D122" s="285"/>
      <c r="E122" s="153">
        <v>3716003</v>
      </c>
    </row>
    <row r="123" spans="1:6" x14ac:dyDescent="0.25">
      <c r="A123" s="152" t="s">
        <v>151</v>
      </c>
      <c r="B123" s="155" t="s">
        <v>56</v>
      </c>
      <c r="C123" s="152" t="s">
        <v>214</v>
      </c>
      <c r="D123" s="280">
        <v>6</v>
      </c>
      <c r="E123" s="153">
        <v>43666342.619999997</v>
      </c>
      <c r="F123" s="154">
        <f>+E123+E124+E125+E126+E127+E128</f>
        <v>252143946.55000001</v>
      </c>
    </row>
    <row r="124" spans="1:6" x14ac:dyDescent="0.25">
      <c r="A124" s="156" t="s">
        <v>146</v>
      </c>
      <c r="B124" s="157" t="s">
        <v>52</v>
      </c>
      <c r="C124" s="156" t="s">
        <v>225</v>
      </c>
      <c r="D124" s="282"/>
      <c r="E124" s="153">
        <v>34154.400000000001</v>
      </c>
    </row>
    <row r="125" spans="1:6" x14ac:dyDescent="0.25">
      <c r="A125" s="152" t="s">
        <v>151</v>
      </c>
      <c r="B125" s="155" t="s">
        <v>56</v>
      </c>
      <c r="C125" s="152" t="s">
        <v>201</v>
      </c>
      <c r="D125" s="282"/>
      <c r="E125" s="153">
        <v>12945596.060000001</v>
      </c>
    </row>
    <row r="126" spans="1:6" x14ac:dyDescent="0.25">
      <c r="A126" s="152" t="s">
        <v>151</v>
      </c>
      <c r="B126" s="155" t="s">
        <v>56</v>
      </c>
      <c r="C126" s="152" t="s">
        <v>201</v>
      </c>
      <c r="D126" s="282"/>
      <c r="E126" s="153">
        <v>12945596.060000001</v>
      </c>
    </row>
    <row r="127" spans="1:6" x14ac:dyDescent="0.25">
      <c r="A127" s="152" t="s">
        <v>151</v>
      </c>
      <c r="B127" s="155" t="s">
        <v>56</v>
      </c>
      <c r="C127" s="152" t="s">
        <v>201</v>
      </c>
      <c r="D127" s="282"/>
      <c r="E127" s="153">
        <v>23052257.41</v>
      </c>
    </row>
    <row r="128" spans="1:6" x14ac:dyDescent="0.25">
      <c r="A128" s="152" t="s">
        <v>151</v>
      </c>
      <c r="B128" s="155" t="s">
        <v>53</v>
      </c>
      <c r="C128" s="152" t="s">
        <v>201</v>
      </c>
      <c r="D128" s="281"/>
      <c r="E128" s="153">
        <v>159500000</v>
      </c>
    </row>
    <row r="129" spans="1:6" x14ac:dyDescent="0.25">
      <c r="A129" s="152" t="s">
        <v>146</v>
      </c>
      <c r="B129" s="155" t="s">
        <v>51</v>
      </c>
      <c r="C129" s="152" t="s">
        <v>76</v>
      </c>
      <c r="D129" s="280">
        <v>18</v>
      </c>
      <c r="E129" s="153">
        <v>16800</v>
      </c>
      <c r="F129" s="154">
        <f>+E129+E130+E131+E132+E133+E134+E135+E136+E137+E138+E139+E140+E141+E142+E143+E144+E145+E146</f>
        <v>3549237.12</v>
      </c>
    </row>
    <row r="130" spans="1:6" x14ac:dyDescent="0.25">
      <c r="A130" s="152" t="s">
        <v>146</v>
      </c>
      <c r="B130" s="155" t="s">
        <v>51</v>
      </c>
      <c r="C130" s="152" t="s">
        <v>76</v>
      </c>
      <c r="D130" s="282"/>
      <c r="E130" s="153">
        <v>29840.16</v>
      </c>
    </row>
    <row r="131" spans="1:6" x14ac:dyDescent="0.25">
      <c r="A131" s="152" t="s">
        <v>146</v>
      </c>
      <c r="B131" s="155" t="s">
        <v>51</v>
      </c>
      <c r="C131" s="152" t="s">
        <v>76</v>
      </c>
      <c r="D131" s="282"/>
      <c r="E131" s="153">
        <v>8856.5400000000009</v>
      </c>
    </row>
    <row r="132" spans="1:6" x14ac:dyDescent="0.25">
      <c r="A132" s="152" t="s">
        <v>146</v>
      </c>
      <c r="B132" s="155" t="s">
        <v>51</v>
      </c>
      <c r="C132" s="152" t="s">
        <v>76</v>
      </c>
      <c r="D132" s="282"/>
      <c r="E132" s="153">
        <v>27820.04</v>
      </c>
    </row>
    <row r="133" spans="1:6" x14ac:dyDescent="0.25">
      <c r="A133" s="152" t="s">
        <v>146</v>
      </c>
      <c r="B133" s="155" t="s">
        <v>54</v>
      </c>
      <c r="C133" s="152" t="s">
        <v>76</v>
      </c>
      <c r="D133" s="282"/>
      <c r="E133" s="153">
        <v>177063.6</v>
      </c>
    </row>
    <row r="134" spans="1:6" x14ac:dyDescent="0.25">
      <c r="A134" s="152" t="s">
        <v>146</v>
      </c>
      <c r="B134" s="155" t="s">
        <v>52</v>
      </c>
      <c r="C134" s="152" t="s">
        <v>76</v>
      </c>
      <c r="D134" s="282"/>
      <c r="E134" s="153">
        <v>450000</v>
      </c>
    </row>
    <row r="135" spans="1:6" x14ac:dyDescent="0.25">
      <c r="A135" s="152" t="s">
        <v>146</v>
      </c>
      <c r="B135" s="155" t="s">
        <v>51</v>
      </c>
      <c r="C135" s="152" t="s">
        <v>76</v>
      </c>
      <c r="D135" s="282"/>
      <c r="E135" s="153">
        <v>17141</v>
      </c>
    </row>
    <row r="136" spans="1:6" x14ac:dyDescent="0.25">
      <c r="A136" s="152" t="s">
        <v>146</v>
      </c>
      <c r="B136" s="155" t="s">
        <v>51</v>
      </c>
      <c r="C136" s="152" t="s">
        <v>76</v>
      </c>
      <c r="D136" s="282"/>
      <c r="E136" s="153">
        <v>10362.950000000001</v>
      </c>
    </row>
    <row r="137" spans="1:6" x14ac:dyDescent="0.25">
      <c r="A137" s="152" t="s">
        <v>146</v>
      </c>
      <c r="B137" s="155" t="s">
        <v>51</v>
      </c>
      <c r="C137" s="152" t="s">
        <v>76</v>
      </c>
      <c r="D137" s="282"/>
      <c r="E137" s="153">
        <v>13987.25</v>
      </c>
    </row>
    <row r="138" spans="1:6" x14ac:dyDescent="0.25">
      <c r="A138" s="156" t="s">
        <v>146</v>
      </c>
      <c r="B138" s="157" t="s">
        <v>52</v>
      </c>
      <c r="C138" s="156" t="s">
        <v>76</v>
      </c>
      <c r="D138" s="282"/>
      <c r="E138" s="153">
        <v>227836.15</v>
      </c>
    </row>
    <row r="139" spans="1:6" x14ac:dyDescent="0.25">
      <c r="A139" s="152" t="s">
        <v>146</v>
      </c>
      <c r="B139" s="155" t="s">
        <v>52</v>
      </c>
      <c r="C139" s="152" t="s">
        <v>150</v>
      </c>
      <c r="D139" s="282"/>
      <c r="E139" s="153">
        <v>77682</v>
      </c>
    </row>
    <row r="140" spans="1:6" x14ac:dyDescent="0.25">
      <c r="A140" s="152" t="s">
        <v>146</v>
      </c>
      <c r="B140" s="155" t="s">
        <v>51</v>
      </c>
      <c r="C140" s="152" t="s">
        <v>150</v>
      </c>
      <c r="D140" s="282"/>
      <c r="E140" s="153">
        <v>28862.84</v>
      </c>
    </row>
    <row r="141" spans="1:6" x14ac:dyDescent="0.25">
      <c r="A141" s="152" t="s">
        <v>146</v>
      </c>
      <c r="B141" s="155" t="s">
        <v>51</v>
      </c>
      <c r="C141" s="152" t="s">
        <v>150</v>
      </c>
      <c r="D141" s="282"/>
      <c r="E141" s="153">
        <v>16692</v>
      </c>
    </row>
    <row r="142" spans="1:6" x14ac:dyDescent="0.25">
      <c r="A142" s="152" t="s">
        <v>146</v>
      </c>
      <c r="B142" s="155" t="s">
        <v>51</v>
      </c>
      <c r="C142" s="152" t="s">
        <v>150</v>
      </c>
      <c r="D142" s="282"/>
      <c r="E142" s="153">
        <v>6420</v>
      </c>
    </row>
    <row r="143" spans="1:6" x14ac:dyDescent="0.25">
      <c r="A143" s="152" t="s">
        <v>146</v>
      </c>
      <c r="B143" s="155" t="s">
        <v>54</v>
      </c>
      <c r="C143" s="152" t="s">
        <v>150</v>
      </c>
      <c r="D143" s="282"/>
      <c r="E143" s="153">
        <v>963000</v>
      </c>
    </row>
    <row r="144" spans="1:6" x14ac:dyDescent="0.25">
      <c r="A144" s="152" t="s">
        <v>146</v>
      </c>
      <c r="B144" s="155" t="s">
        <v>54</v>
      </c>
      <c r="C144" s="152" t="s">
        <v>150</v>
      </c>
      <c r="D144" s="282"/>
      <c r="E144" s="153">
        <v>963000</v>
      </c>
    </row>
    <row r="145" spans="1:6" x14ac:dyDescent="0.25">
      <c r="A145" s="152" t="s">
        <v>146</v>
      </c>
      <c r="B145" s="155" t="s">
        <v>51</v>
      </c>
      <c r="C145" s="152" t="s">
        <v>150</v>
      </c>
      <c r="D145" s="282"/>
      <c r="E145" s="153">
        <v>6420</v>
      </c>
    </row>
    <row r="146" spans="1:6" x14ac:dyDescent="0.25">
      <c r="A146" s="152" t="s">
        <v>146</v>
      </c>
      <c r="B146" s="155" t="s">
        <v>54</v>
      </c>
      <c r="C146" s="152" t="s">
        <v>192</v>
      </c>
      <c r="D146" s="281"/>
      <c r="E146" s="153">
        <v>507452.59</v>
      </c>
    </row>
    <row r="147" spans="1:6" x14ac:dyDescent="0.25">
      <c r="A147" s="152" t="s">
        <v>146</v>
      </c>
      <c r="B147" s="155" t="s">
        <v>52</v>
      </c>
      <c r="C147" s="152" t="s">
        <v>186</v>
      </c>
      <c r="D147" s="280">
        <v>6</v>
      </c>
      <c r="E147" s="153">
        <v>249203</v>
      </c>
      <c r="F147" s="154">
        <f>+E147+E148+E149+E150+E151+E152</f>
        <v>796965.29</v>
      </c>
    </row>
    <row r="148" spans="1:6" x14ac:dyDescent="0.25">
      <c r="A148" s="152" t="s">
        <v>146</v>
      </c>
      <c r="B148" s="155" t="s">
        <v>52</v>
      </c>
      <c r="C148" s="152" t="s">
        <v>186</v>
      </c>
      <c r="D148" s="282"/>
      <c r="E148" s="153">
        <v>103003.41</v>
      </c>
    </row>
    <row r="149" spans="1:6" x14ac:dyDescent="0.25">
      <c r="A149" s="152" t="s">
        <v>146</v>
      </c>
      <c r="B149" s="155" t="s">
        <v>51</v>
      </c>
      <c r="C149" s="152" t="s">
        <v>186</v>
      </c>
      <c r="D149" s="282"/>
      <c r="E149" s="153">
        <v>20398.48</v>
      </c>
    </row>
    <row r="150" spans="1:6" x14ac:dyDescent="0.25">
      <c r="A150" s="152" t="s">
        <v>146</v>
      </c>
      <c r="B150" s="155" t="s">
        <v>52</v>
      </c>
      <c r="C150" s="152" t="s">
        <v>186</v>
      </c>
      <c r="D150" s="282"/>
      <c r="E150" s="153">
        <v>158520.5</v>
      </c>
    </row>
    <row r="151" spans="1:6" x14ac:dyDescent="0.25">
      <c r="A151" s="152" t="s">
        <v>151</v>
      </c>
      <c r="B151" s="155" t="s">
        <v>51</v>
      </c>
      <c r="C151" s="152" t="s">
        <v>191</v>
      </c>
      <c r="D151" s="282"/>
      <c r="E151" s="153">
        <v>29954.65</v>
      </c>
    </row>
    <row r="152" spans="1:6" x14ac:dyDescent="0.25">
      <c r="A152" s="152" t="s">
        <v>151</v>
      </c>
      <c r="B152" s="155" t="s">
        <v>152</v>
      </c>
      <c r="C152" s="152" t="s">
        <v>191</v>
      </c>
      <c r="D152" s="281"/>
      <c r="E152" s="153">
        <v>235885.25</v>
      </c>
    </row>
    <row r="153" spans="1:6" x14ac:dyDescent="0.25">
      <c r="A153" s="152" t="s">
        <v>146</v>
      </c>
      <c r="B153" s="155" t="s">
        <v>51</v>
      </c>
      <c r="C153" s="152" t="s">
        <v>190</v>
      </c>
      <c r="D153" s="155">
        <v>1</v>
      </c>
      <c r="E153" s="153">
        <v>8630</v>
      </c>
    </row>
    <row r="154" spans="1:6" x14ac:dyDescent="0.25">
      <c r="A154" s="152" t="s">
        <v>146</v>
      </c>
      <c r="B154" s="155" t="s">
        <v>52</v>
      </c>
      <c r="C154" s="152" t="s">
        <v>113</v>
      </c>
      <c r="D154" s="280">
        <v>2</v>
      </c>
      <c r="E154" s="153">
        <v>342400</v>
      </c>
    </row>
    <row r="155" spans="1:6" x14ac:dyDescent="0.25">
      <c r="A155" s="152" t="s">
        <v>151</v>
      </c>
      <c r="B155" s="155" t="s">
        <v>53</v>
      </c>
      <c r="C155" s="152" t="s">
        <v>113</v>
      </c>
      <c r="D155" s="281"/>
      <c r="E155" s="153">
        <v>14445000</v>
      </c>
    </row>
    <row r="156" spans="1:6" x14ac:dyDescent="0.25">
      <c r="A156" s="156" t="s">
        <v>146</v>
      </c>
      <c r="B156" s="157" t="s">
        <v>51</v>
      </c>
      <c r="C156" s="156" t="s">
        <v>219</v>
      </c>
      <c r="D156" s="157">
        <v>1</v>
      </c>
      <c r="E156" s="153">
        <v>19999.41</v>
      </c>
    </row>
    <row r="157" spans="1:6" x14ac:dyDescent="0.25">
      <c r="A157" s="152" t="s">
        <v>151</v>
      </c>
      <c r="B157" s="155" t="s">
        <v>52</v>
      </c>
      <c r="C157" s="152" t="s">
        <v>162</v>
      </c>
      <c r="D157" s="155">
        <v>1</v>
      </c>
      <c r="E157" s="153">
        <v>55908.02</v>
      </c>
    </row>
    <row r="158" spans="1:6" x14ac:dyDescent="0.25">
      <c r="A158" s="152" t="s">
        <v>146</v>
      </c>
      <c r="B158" s="155" t="s">
        <v>51</v>
      </c>
      <c r="C158" s="152" t="s">
        <v>80</v>
      </c>
      <c r="D158" s="155">
        <v>1</v>
      </c>
      <c r="E158" s="153">
        <v>29886.75</v>
      </c>
    </row>
    <row r="159" spans="1:6" x14ac:dyDescent="0.25">
      <c r="A159" s="152" t="s">
        <v>146</v>
      </c>
      <c r="B159" s="155" t="s">
        <v>51</v>
      </c>
      <c r="C159" s="152" t="s">
        <v>90</v>
      </c>
      <c r="D159" s="280">
        <v>2</v>
      </c>
      <c r="E159" s="153">
        <v>25730</v>
      </c>
    </row>
    <row r="160" spans="1:6" x14ac:dyDescent="0.25">
      <c r="A160" s="152" t="s">
        <v>146</v>
      </c>
      <c r="B160" s="155" t="s">
        <v>51</v>
      </c>
      <c r="C160" s="152" t="s">
        <v>90</v>
      </c>
      <c r="D160" s="281"/>
      <c r="E160" s="153">
        <v>20000</v>
      </c>
    </row>
    <row r="161" spans="1:5" x14ac:dyDescent="0.25">
      <c r="A161" s="152" t="s">
        <v>146</v>
      </c>
      <c r="B161" s="155" t="s">
        <v>51</v>
      </c>
      <c r="C161" s="152" t="s">
        <v>91</v>
      </c>
      <c r="D161" s="155">
        <v>1</v>
      </c>
      <c r="E161" s="153">
        <v>18928</v>
      </c>
    </row>
    <row r="162" spans="1:5" x14ac:dyDescent="0.25">
      <c r="A162" s="152" t="s">
        <v>146</v>
      </c>
      <c r="B162" s="155" t="s">
        <v>52</v>
      </c>
      <c r="C162" s="152" t="s">
        <v>114</v>
      </c>
      <c r="D162" s="155">
        <v>1</v>
      </c>
      <c r="E162" s="153">
        <v>59807.28</v>
      </c>
    </row>
    <row r="163" spans="1:5" x14ac:dyDescent="0.25">
      <c r="A163" s="152" t="s">
        <v>146</v>
      </c>
      <c r="B163" s="155" t="s">
        <v>51</v>
      </c>
      <c r="C163" s="152" t="s">
        <v>134</v>
      </c>
      <c r="D163" s="155">
        <v>1</v>
      </c>
      <c r="E163" s="153">
        <v>20000</v>
      </c>
    </row>
    <row r="164" spans="1:5" x14ac:dyDescent="0.25">
      <c r="A164" s="152" t="s">
        <v>146</v>
      </c>
      <c r="B164" s="155" t="s">
        <v>53</v>
      </c>
      <c r="C164" s="152" t="s">
        <v>154</v>
      </c>
      <c r="D164" s="155">
        <v>1</v>
      </c>
      <c r="E164" s="153">
        <v>50000</v>
      </c>
    </row>
    <row r="165" spans="1:5" x14ac:dyDescent="0.25">
      <c r="A165" s="152" t="s">
        <v>146</v>
      </c>
      <c r="B165" s="155" t="s">
        <v>52</v>
      </c>
      <c r="C165" s="152" t="s">
        <v>115</v>
      </c>
      <c r="D165" s="155">
        <v>1</v>
      </c>
      <c r="E165" s="153">
        <v>165984.26999999999</v>
      </c>
    </row>
    <row r="166" spans="1:5" x14ac:dyDescent="0.25">
      <c r="A166" s="152" t="s">
        <v>146</v>
      </c>
      <c r="B166" s="155" t="s">
        <v>52</v>
      </c>
      <c r="C166" s="152" t="s">
        <v>210</v>
      </c>
      <c r="D166" s="155">
        <v>1</v>
      </c>
      <c r="E166" s="153">
        <v>34999.379999999997</v>
      </c>
    </row>
    <row r="167" spans="1:5" x14ac:dyDescent="0.25">
      <c r="A167" s="152" t="s">
        <v>146</v>
      </c>
      <c r="B167" s="155" t="s">
        <v>51</v>
      </c>
      <c r="C167" s="152" t="s">
        <v>83</v>
      </c>
      <c r="D167" s="280">
        <v>2</v>
      </c>
      <c r="E167" s="153">
        <v>30000</v>
      </c>
    </row>
    <row r="168" spans="1:5" x14ac:dyDescent="0.25">
      <c r="A168" s="152" t="s">
        <v>146</v>
      </c>
      <c r="B168" s="155" t="s">
        <v>51</v>
      </c>
      <c r="C168" s="152" t="s">
        <v>163</v>
      </c>
      <c r="D168" s="281"/>
      <c r="E168" s="153">
        <v>33500</v>
      </c>
    </row>
    <row r="169" spans="1:5" x14ac:dyDescent="0.25">
      <c r="A169" s="152" t="s">
        <v>146</v>
      </c>
      <c r="B169" s="155" t="s">
        <v>51</v>
      </c>
      <c r="C169" s="152" t="s">
        <v>84</v>
      </c>
      <c r="D169" s="155">
        <v>1</v>
      </c>
      <c r="E169" s="153">
        <v>30000</v>
      </c>
    </row>
    <row r="170" spans="1:5" x14ac:dyDescent="0.25">
      <c r="A170" s="152" t="s">
        <v>146</v>
      </c>
      <c r="B170" s="155" t="s">
        <v>52</v>
      </c>
      <c r="C170" s="152" t="s">
        <v>92</v>
      </c>
      <c r="D170" s="155">
        <v>1</v>
      </c>
      <c r="E170" s="153">
        <v>76536.800000000003</v>
      </c>
    </row>
    <row r="171" spans="1:5" x14ac:dyDescent="0.25">
      <c r="A171" s="156" t="s">
        <v>146</v>
      </c>
      <c r="B171" s="157" t="s">
        <v>51</v>
      </c>
      <c r="C171" s="156" t="s">
        <v>223</v>
      </c>
      <c r="D171" s="157">
        <v>1</v>
      </c>
      <c r="E171" s="153">
        <v>29999.86</v>
      </c>
    </row>
    <row r="172" spans="1:5" x14ac:dyDescent="0.25">
      <c r="A172" s="152" t="s">
        <v>146</v>
      </c>
      <c r="B172" s="155" t="s">
        <v>56</v>
      </c>
      <c r="C172" s="152" t="s">
        <v>161</v>
      </c>
      <c r="D172" s="280">
        <v>3</v>
      </c>
      <c r="E172" s="153">
        <v>3210267.5</v>
      </c>
    </row>
    <row r="173" spans="1:5" x14ac:dyDescent="0.25">
      <c r="A173" s="152" t="s">
        <v>146</v>
      </c>
      <c r="B173" s="155" t="s">
        <v>53</v>
      </c>
      <c r="C173" s="152" t="s">
        <v>161</v>
      </c>
      <c r="D173" s="282"/>
      <c r="E173" s="153">
        <v>662769</v>
      </c>
    </row>
    <row r="174" spans="1:5" x14ac:dyDescent="0.25">
      <c r="A174" s="156" t="s">
        <v>146</v>
      </c>
      <c r="B174" s="157" t="s">
        <v>53</v>
      </c>
      <c r="C174" s="156" t="s">
        <v>82</v>
      </c>
      <c r="D174" s="281"/>
      <c r="E174" s="153">
        <v>857001</v>
      </c>
    </row>
    <row r="175" spans="1:5" x14ac:dyDescent="0.25">
      <c r="A175" s="152" t="s">
        <v>146</v>
      </c>
      <c r="B175" s="155" t="s">
        <v>52</v>
      </c>
      <c r="C175" s="152" t="s">
        <v>171</v>
      </c>
      <c r="D175" s="280">
        <v>3</v>
      </c>
      <c r="E175" s="153">
        <v>100000</v>
      </c>
    </row>
    <row r="176" spans="1:5" x14ac:dyDescent="0.25">
      <c r="A176" s="156" t="s">
        <v>146</v>
      </c>
      <c r="B176" s="157" t="s">
        <v>51</v>
      </c>
      <c r="C176" s="156" t="s">
        <v>93</v>
      </c>
      <c r="D176" s="282"/>
      <c r="E176" s="153">
        <v>24826.98</v>
      </c>
    </row>
    <row r="177" spans="1:5" x14ac:dyDescent="0.25">
      <c r="A177" s="156" t="s">
        <v>146</v>
      </c>
      <c r="B177" s="157" t="s">
        <v>52</v>
      </c>
      <c r="C177" s="156" t="s">
        <v>93</v>
      </c>
      <c r="D177" s="281"/>
      <c r="E177" s="153">
        <v>99800.78</v>
      </c>
    </row>
    <row r="178" spans="1:5" x14ac:dyDescent="0.25">
      <c r="A178" s="152" t="s">
        <v>146</v>
      </c>
      <c r="B178" s="155" t="s">
        <v>51</v>
      </c>
      <c r="C178" s="152" t="s">
        <v>95</v>
      </c>
      <c r="D178" s="155">
        <v>1</v>
      </c>
      <c r="E178" s="153">
        <v>14500</v>
      </c>
    </row>
    <row r="179" spans="1:5" x14ac:dyDescent="0.25">
      <c r="A179" s="152" t="s">
        <v>146</v>
      </c>
      <c r="B179" s="155" t="s">
        <v>52</v>
      </c>
      <c r="C179" s="152" t="s">
        <v>94</v>
      </c>
      <c r="D179" s="155">
        <v>1</v>
      </c>
      <c r="E179" s="153">
        <v>59999.88</v>
      </c>
    </row>
    <row r="180" spans="1:5" x14ac:dyDescent="0.25">
      <c r="A180" s="156" t="s">
        <v>146</v>
      </c>
      <c r="B180" s="157" t="s">
        <v>52</v>
      </c>
      <c r="C180" s="156" t="s">
        <v>222</v>
      </c>
      <c r="D180" s="157">
        <v>1</v>
      </c>
      <c r="E180" s="153">
        <v>148159</v>
      </c>
    </row>
    <row r="181" spans="1:5" x14ac:dyDescent="0.25">
      <c r="A181" s="156" t="s">
        <v>146</v>
      </c>
      <c r="B181" s="157" t="s">
        <v>53</v>
      </c>
      <c r="C181" s="156" t="s">
        <v>231</v>
      </c>
      <c r="D181" s="157">
        <v>1</v>
      </c>
      <c r="E181" s="153">
        <v>610000</v>
      </c>
    </row>
    <row r="182" spans="1:5" x14ac:dyDescent="0.25">
      <c r="A182" s="152" t="s">
        <v>146</v>
      </c>
      <c r="B182" s="155" t="s">
        <v>51</v>
      </c>
      <c r="C182" s="152" t="s">
        <v>189</v>
      </c>
      <c r="D182" s="280">
        <v>3</v>
      </c>
      <c r="E182" s="153">
        <v>11000</v>
      </c>
    </row>
    <row r="183" spans="1:5" x14ac:dyDescent="0.25">
      <c r="A183" s="152" t="s">
        <v>146</v>
      </c>
      <c r="B183" s="155" t="s">
        <v>51</v>
      </c>
      <c r="C183" s="152" t="s">
        <v>189</v>
      </c>
      <c r="D183" s="282"/>
      <c r="E183" s="153">
        <v>11649.09</v>
      </c>
    </row>
    <row r="184" spans="1:5" x14ac:dyDescent="0.25">
      <c r="A184" s="156" t="s">
        <v>146</v>
      </c>
      <c r="B184" s="157" t="s">
        <v>217</v>
      </c>
      <c r="C184" s="156" t="s">
        <v>189</v>
      </c>
      <c r="D184" s="281"/>
      <c r="E184" s="153">
        <v>7167.63</v>
      </c>
    </row>
    <row r="185" spans="1:5" x14ac:dyDescent="0.25">
      <c r="A185" s="152" t="s">
        <v>146</v>
      </c>
      <c r="B185" s="155" t="s">
        <v>52</v>
      </c>
      <c r="C185" s="152" t="s">
        <v>191</v>
      </c>
      <c r="D185" s="158">
        <v>1</v>
      </c>
      <c r="E185" s="153">
        <v>60187.5</v>
      </c>
    </row>
    <row r="186" spans="1:5" x14ac:dyDescent="0.25">
      <c r="A186" s="152" t="s">
        <v>146</v>
      </c>
      <c r="B186" s="155" t="s">
        <v>51</v>
      </c>
      <c r="C186" s="152" t="s">
        <v>184</v>
      </c>
      <c r="D186" s="155">
        <v>1</v>
      </c>
      <c r="E186" s="153">
        <v>15356.64</v>
      </c>
    </row>
    <row r="187" spans="1:5" x14ac:dyDescent="0.25">
      <c r="A187" s="156" t="s">
        <v>151</v>
      </c>
      <c r="B187" s="157" t="s">
        <v>53</v>
      </c>
      <c r="C187" s="156" t="s">
        <v>228</v>
      </c>
      <c r="D187" s="157">
        <v>1</v>
      </c>
      <c r="E187" s="153">
        <v>1000000</v>
      </c>
    </row>
    <row r="188" spans="1:5" x14ac:dyDescent="0.25">
      <c r="A188" s="152" t="s">
        <v>146</v>
      </c>
      <c r="B188" s="155" t="s">
        <v>51</v>
      </c>
      <c r="C188" s="152" t="s">
        <v>136</v>
      </c>
      <c r="D188" s="155">
        <v>1</v>
      </c>
      <c r="E188" s="153">
        <v>14800</v>
      </c>
    </row>
    <row r="189" spans="1:5" x14ac:dyDescent="0.25">
      <c r="A189" s="152" t="s">
        <v>202</v>
      </c>
      <c r="B189" s="155" t="s">
        <v>52</v>
      </c>
      <c r="C189" s="152" t="s">
        <v>203</v>
      </c>
      <c r="D189" s="155">
        <v>1</v>
      </c>
      <c r="E189" s="153">
        <v>4685000</v>
      </c>
    </row>
    <row r="190" spans="1:5" x14ac:dyDescent="0.25">
      <c r="A190" s="152" t="s">
        <v>151</v>
      </c>
      <c r="B190" s="155" t="s">
        <v>51</v>
      </c>
      <c r="C190" s="152" t="s">
        <v>178</v>
      </c>
      <c r="D190" s="155">
        <v>1</v>
      </c>
      <c r="E190" s="153">
        <v>5760</v>
      </c>
    </row>
    <row r="191" spans="1:5" x14ac:dyDescent="0.25">
      <c r="A191" s="152" t="s">
        <v>146</v>
      </c>
      <c r="B191" s="155" t="s">
        <v>52</v>
      </c>
      <c r="C191" s="152" t="s">
        <v>120</v>
      </c>
      <c r="D191" s="155">
        <v>1</v>
      </c>
      <c r="E191" s="153">
        <v>139000</v>
      </c>
    </row>
    <row r="192" spans="1:5" x14ac:dyDescent="0.25">
      <c r="A192" s="156" t="s">
        <v>146</v>
      </c>
      <c r="B192" s="157" t="s">
        <v>52</v>
      </c>
      <c r="C192" s="156" t="s">
        <v>226</v>
      </c>
      <c r="D192" s="157">
        <v>1</v>
      </c>
      <c r="E192" s="153">
        <v>38500</v>
      </c>
    </row>
    <row r="193" spans="1:5" x14ac:dyDescent="0.25">
      <c r="A193" s="152" t="s">
        <v>146</v>
      </c>
      <c r="B193" s="155" t="s">
        <v>52</v>
      </c>
      <c r="C193" s="152" t="s">
        <v>208</v>
      </c>
      <c r="D193" s="155">
        <v>1</v>
      </c>
      <c r="E193" s="153">
        <v>50696</v>
      </c>
    </row>
    <row r="194" spans="1:5" x14ac:dyDescent="0.25">
      <c r="A194" s="152" t="s">
        <v>182</v>
      </c>
      <c r="B194" s="155" t="s">
        <v>85</v>
      </c>
      <c r="C194" s="152" t="s">
        <v>181</v>
      </c>
      <c r="D194" s="280">
        <v>4</v>
      </c>
      <c r="E194" s="153">
        <v>826000</v>
      </c>
    </row>
    <row r="195" spans="1:5" x14ac:dyDescent="0.25">
      <c r="A195" s="152" t="s">
        <v>151</v>
      </c>
      <c r="B195" s="155" t="s">
        <v>85</v>
      </c>
      <c r="C195" s="152" t="s">
        <v>181</v>
      </c>
      <c r="D195" s="282"/>
      <c r="E195" s="153">
        <v>826000</v>
      </c>
    </row>
    <row r="196" spans="1:5" x14ac:dyDescent="0.25">
      <c r="A196" s="152" t="s">
        <v>146</v>
      </c>
      <c r="B196" s="155" t="s">
        <v>51</v>
      </c>
      <c r="C196" s="152" t="s">
        <v>181</v>
      </c>
      <c r="D196" s="282"/>
      <c r="E196" s="153">
        <v>4075.47</v>
      </c>
    </row>
    <row r="197" spans="1:5" x14ac:dyDescent="0.25">
      <c r="A197" s="152" t="s">
        <v>146</v>
      </c>
      <c r="B197" s="155" t="s">
        <v>51</v>
      </c>
      <c r="C197" s="152" t="s">
        <v>181</v>
      </c>
      <c r="D197" s="281"/>
      <c r="E197" s="153">
        <v>13054</v>
      </c>
    </row>
    <row r="198" spans="1:5" x14ac:dyDescent="0.25">
      <c r="A198" s="159"/>
      <c r="B198" s="155"/>
      <c r="C198" s="152"/>
      <c r="D198" s="160">
        <f>SUM(D6:D197)</f>
        <v>192</v>
      </c>
      <c r="E198" s="161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C1:E1"/>
    <mergeCell ref="C2:E2"/>
    <mergeCell ref="C3:E3"/>
    <mergeCell ref="D9:D10"/>
    <mergeCell ref="D11:D15"/>
    <mergeCell ref="D16:D18"/>
    <mergeCell ref="D182:D184"/>
    <mergeCell ref="D175:D177"/>
    <mergeCell ref="D172:D174"/>
    <mergeCell ref="D167:D168"/>
    <mergeCell ref="D120:D122"/>
    <mergeCell ref="D123:D128"/>
    <mergeCell ref="D100:D119"/>
    <mergeCell ref="D58:D67"/>
    <mergeCell ref="D68:D69"/>
    <mergeCell ref="D84:D87"/>
    <mergeCell ref="D80:D83"/>
    <mergeCell ref="D71:D78"/>
    <mergeCell ref="D26:D46"/>
    <mergeCell ref="D22:D23"/>
    <mergeCell ref="D24:D25"/>
    <mergeCell ref="D48:D49"/>
    <mergeCell ref="D52:D55"/>
    <mergeCell ref="D194:D197"/>
    <mergeCell ref="D159:D160"/>
    <mergeCell ref="D97:D98"/>
    <mergeCell ref="D92:D96"/>
    <mergeCell ref="D89:D91"/>
    <mergeCell ref="D147:D152"/>
    <mergeCell ref="D154:D155"/>
    <mergeCell ref="D129:D14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07"/>
      <c r="B2" s="111"/>
      <c r="C2" s="107"/>
      <c r="D2" s="112"/>
      <c r="E2" s="113"/>
      <c r="F2" s="107"/>
      <c r="G2" s="107"/>
      <c r="H2" s="107"/>
    </row>
    <row r="3" spans="1:8" x14ac:dyDescent="0.25">
      <c r="A3" s="114">
        <v>42811</v>
      </c>
      <c r="B3" s="107" t="s">
        <v>151</v>
      </c>
      <c r="C3" s="107" t="s">
        <v>51</v>
      </c>
      <c r="D3" s="112" t="s">
        <v>173</v>
      </c>
      <c r="E3" s="135">
        <v>25011.25</v>
      </c>
      <c r="F3" s="107" t="s">
        <v>147</v>
      </c>
      <c r="G3" s="107" t="s">
        <v>148</v>
      </c>
      <c r="H3" s="107" t="s">
        <v>160</v>
      </c>
    </row>
    <row r="4" spans="1:8" x14ac:dyDescent="0.25">
      <c r="A4" s="114">
        <v>42761</v>
      </c>
      <c r="B4" s="107" t="s">
        <v>146</v>
      </c>
      <c r="C4" s="107" t="s">
        <v>51</v>
      </c>
      <c r="D4" s="112" t="s">
        <v>83</v>
      </c>
      <c r="E4" s="135">
        <v>30000</v>
      </c>
      <c r="F4" s="107" t="s">
        <v>147</v>
      </c>
      <c r="G4" s="107" t="s">
        <v>148</v>
      </c>
      <c r="H4" s="107" t="s">
        <v>160</v>
      </c>
    </row>
    <row r="5" spans="1:8" x14ac:dyDescent="0.25">
      <c r="A5" s="114">
        <v>42786</v>
      </c>
      <c r="B5" s="107" t="s">
        <v>146</v>
      </c>
      <c r="C5" s="107" t="s">
        <v>51</v>
      </c>
      <c r="D5" s="115" t="s">
        <v>91</v>
      </c>
      <c r="E5" s="116">
        <v>18928</v>
      </c>
      <c r="F5" s="108" t="s">
        <v>147</v>
      </c>
      <c r="G5" s="107" t="s">
        <v>148</v>
      </c>
      <c r="H5" s="107" t="s">
        <v>160</v>
      </c>
    </row>
    <row r="6" spans="1:8" x14ac:dyDescent="0.25">
      <c r="A6" s="117">
        <v>42786</v>
      </c>
      <c r="B6" s="108" t="s">
        <v>146</v>
      </c>
      <c r="C6" s="108" t="s">
        <v>51</v>
      </c>
      <c r="D6" s="115" t="s">
        <v>169</v>
      </c>
      <c r="E6" s="116">
        <v>12958.66</v>
      </c>
      <c r="F6" s="108" t="s">
        <v>147</v>
      </c>
      <c r="G6" s="108" t="s">
        <v>148</v>
      </c>
      <c r="H6" s="108" t="s">
        <v>160</v>
      </c>
    </row>
    <row r="7" spans="1:8" x14ac:dyDescent="0.25">
      <c r="A7" s="117">
        <v>42790</v>
      </c>
      <c r="B7" s="108" t="s">
        <v>146</v>
      </c>
      <c r="C7" s="108" t="s">
        <v>51</v>
      </c>
      <c r="D7" s="115" t="s">
        <v>156</v>
      </c>
      <c r="E7" s="116">
        <v>30000</v>
      </c>
      <c r="F7" s="108" t="s">
        <v>147</v>
      </c>
      <c r="G7" s="108" t="s">
        <v>148</v>
      </c>
      <c r="H7" s="108" t="s">
        <v>160</v>
      </c>
    </row>
    <row r="8" spans="1:8" x14ac:dyDescent="0.25">
      <c r="A8" s="117">
        <v>42810</v>
      </c>
      <c r="B8" s="108" t="s">
        <v>146</v>
      </c>
      <c r="C8" s="108" t="s">
        <v>51</v>
      </c>
      <c r="D8" s="115" t="s">
        <v>156</v>
      </c>
      <c r="E8" s="116">
        <v>24019.9</v>
      </c>
      <c r="F8" s="108" t="s">
        <v>147</v>
      </c>
      <c r="G8" s="108" t="s">
        <v>148</v>
      </c>
      <c r="H8" s="108" t="s">
        <v>160</v>
      </c>
    </row>
    <row r="9" spans="1:8" x14ac:dyDescent="0.25">
      <c r="A9" s="124">
        <v>42818</v>
      </c>
      <c r="B9" s="125" t="s">
        <v>146</v>
      </c>
      <c r="C9" s="125" t="s">
        <v>51</v>
      </c>
      <c r="D9" s="126" t="s">
        <v>175</v>
      </c>
      <c r="E9" s="116">
        <v>3900</v>
      </c>
      <c r="F9" s="125" t="s">
        <v>147</v>
      </c>
      <c r="G9" s="125" t="s">
        <v>148</v>
      </c>
      <c r="H9" s="125" t="s">
        <v>160</v>
      </c>
    </row>
    <row r="10" spans="1:8" x14ac:dyDescent="0.25">
      <c r="A10" s="124">
        <v>42864</v>
      </c>
      <c r="B10" s="125" t="s">
        <v>146</v>
      </c>
      <c r="C10" s="125" t="s">
        <v>51</v>
      </c>
      <c r="D10" s="126" t="s">
        <v>189</v>
      </c>
      <c r="E10" s="116">
        <v>11000</v>
      </c>
      <c r="F10" s="125" t="s">
        <v>147</v>
      </c>
      <c r="G10" s="125" t="s">
        <v>148</v>
      </c>
      <c r="H10" s="125" t="s">
        <v>160</v>
      </c>
    </row>
    <row r="11" spans="1:8" x14ac:dyDescent="0.25">
      <c r="A11" s="117">
        <v>42837</v>
      </c>
      <c r="B11" s="108" t="s">
        <v>146</v>
      </c>
      <c r="C11" s="108" t="s">
        <v>54</v>
      </c>
      <c r="D11" s="115" t="s">
        <v>99</v>
      </c>
      <c r="E11" s="116">
        <v>33384</v>
      </c>
      <c r="F11" s="108" t="s">
        <v>147</v>
      </c>
      <c r="G11" s="108" t="s">
        <v>148</v>
      </c>
      <c r="H11" s="108" t="s">
        <v>160</v>
      </c>
    </row>
    <row r="12" spans="1:8" x14ac:dyDescent="0.25">
      <c r="A12" s="117">
        <v>42767</v>
      </c>
      <c r="B12" s="108" t="s">
        <v>151</v>
      </c>
      <c r="C12" s="108" t="s">
        <v>52</v>
      </c>
      <c r="D12" s="115" t="s">
        <v>162</v>
      </c>
      <c r="E12" s="116">
        <v>55908.02</v>
      </c>
      <c r="F12" s="108" t="s">
        <v>147</v>
      </c>
      <c r="G12" s="108" t="s">
        <v>148</v>
      </c>
      <c r="H12" s="108" t="s">
        <v>160</v>
      </c>
    </row>
    <row r="13" spans="1:8" x14ac:dyDescent="0.25">
      <c r="A13" s="117">
        <v>42773</v>
      </c>
      <c r="B13" s="108" t="s">
        <v>146</v>
      </c>
      <c r="C13" s="108" t="s">
        <v>52</v>
      </c>
      <c r="D13" s="115" t="s">
        <v>150</v>
      </c>
      <c r="E13" s="116">
        <v>77682</v>
      </c>
      <c r="F13" s="108" t="s">
        <v>147</v>
      </c>
      <c r="G13" s="108" t="s">
        <v>148</v>
      </c>
      <c r="H13" s="108" t="s">
        <v>160</v>
      </c>
    </row>
    <row r="14" spans="1:8" x14ac:dyDescent="0.25">
      <c r="A14" s="117">
        <v>42790</v>
      </c>
      <c r="B14" s="108" t="s">
        <v>146</v>
      </c>
      <c r="C14" s="108" t="s">
        <v>52</v>
      </c>
      <c r="D14" s="115" t="s">
        <v>171</v>
      </c>
      <c r="E14" s="116">
        <v>100000</v>
      </c>
      <c r="F14" s="108" t="s">
        <v>147</v>
      </c>
      <c r="G14" s="108" t="s">
        <v>148</v>
      </c>
      <c r="H14" s="108" t="s">
        <v>160</v>
      </c>
    </row>
    <row r="15" spans="1:8" x14ac:dyDescent="0.25">
      <c r="A15" s="117"/>
      <c r="B15" s="108"/>
      <c r="C15" s="134">
        <v>12</v>
      </c>
      <c r="D15" s="133"/>
      <c r="E15" s="123">
        <f>SUM(E3:E14)</f>
        <v>422791.82999999996</v>
      </c>
      <c r="F15" s="108"/>
      <c r="G15" s="108"/>
      <c r="H15" s="108"/>
    </row>
    <row r="16" spans="1:8" x14ac:dyDescent="0.25">
      <c r="A16" s="117">
        <v>42835</v>
      </c>
      <c r="B16" s="108" t="s">
        <v>151</v>
      </c>
      <c r="C16" s="108" t="s">
        <v>56</v>
      </c>
      <c r="D16" s="115" t="s">
        <v>156</v>
      </c>
      <c r="E16" s="116">
        <v>12000000</v>
      </c>
      <c r="F16" s="108" t="s">
        <v>147</v>
      </c>
      <c r="G16" s="108" t="s">
        <v>148</v>
      </c>
      <c r="H16" s="108" t="s">
        <v>159</v>
      </c>
    </row>
    <row r="17" spans="1:8" x14ac:dyDescent="0.25">
      <c r="A17" s="117">
        <v>42816</v>
      </c>
      <c r="B17" s="108" t="s">
        <v>151</v>
      </c>
      <c r="C17" s="108" t="s">
        <v>51</v>
      </c>
      <c r="D17" s="115" t="s">
        <v>174</v>
      </c>
      <c r="E17" s="116">
        <v>9437.4</v>
      </c>
      <c r="F17" s="108" t="s">
        <v>147</v>
      </c>
      <c r="G17" s="108" t="s">
        <v>148</v>
      </c>
      <c r="H17" s="108" t="s">
        <v>159</v>
      </c>
    </row>
    <row r="18" spans="1:8" x14ac:dyDescent="0.25">
      <c r="A18" s="117">
        <v>42835</v>
      </c>
      <c r="B18" s="108" t="s">
        <v>151</v>
      </c>
      <c r="C18" s="108" t="s">
        <v>51</v>
      </c>
      <c r="D18" s="115" t="s">
        <v>175</v>
      </c>
      <c r="E18" s="116">
        <v>29974.11</v>
      </c>
      <c r="F18" s="108" t="s">
        <v>147</v>
      </c>
      <c r="G18" s="108" t="s">
        <v>148</v>
      </c>
      <c r="H18" s="108" t="s">
        <v>159</v>
      </c>
    </row>
    <row r="19" spans="1:8" x14ac:dyDescent="0.25">
      <c r="A19" s="117">
        <v>42761</v>
      </c>
      <c r="B19" s="108" t="s">
        <v>146</v>
      </c>
      <c r="C19" s="108" t="s">
        <v>51</v>
      </c>
      <c r="D19" s="115" t="s">
        <v>156</v>
      </c>
      <c r="E19" s="116">
        <v>11246.83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42899</v>
      </c>
      <c r="B20" s="108" t="s">
        <v>146</v>
      </c>
      <c r="C20" s="108" t="s">
        <v>51</v>
      </c>
      <c r="D20" s="115" t="s">
        <v>75</v>
      </c>
      <c r="E20" s="116">
        <v>6480</v>
      </c>
      <c r="F20" s="108" t="s">
        <v>147</v>
      </c>
      <c r="G20" s="108" t="s">
        <v>148</v>
      </c>
      <c r="H20" s="108" t="s">
        <v>159</v>
      </c>
    </row>
    <row r="21" spans="1:8" x14ac:dyDescent="0.25">
      <c r="A21" s="117">
        <v>42921</v>
      </c>
      <c r="B21" s="108" t="s">
        <v>146</v>
      </c>
      <c r="C21" s="108" t="s">
        <v>51</v>
      </c>
      <c r="D21" s="115" t="s">
        <v>196</v>
      </c>
      <c r="E21" s="116">
        <v>26584.69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42929</v>
      </c>
      <c r="B22" s="108" t="s">
        <v>146</v>
      </c>
      <c r="C22" s="108" t="s">
        <v>51</v>
      </c>
      <c r="D22" s="115" t="s">
        <v>150</v>
      </c>
      <c r="E22" s="116">
        <v>28862.84</v>
      </c>
      <c r="F22" s="108" t="s">
        <v>147</v>
      </c>
      <c r="G22" s="108" t="s">
        <v>148</v>
      </c>
      <c r="H22" s="108" t="s">
        <v>159</v>
      </c>
    </row>
    <row r="23" spans="1:8" x14ac:dyDescent="0.25">
      <c r="A23" s="117">
        <v>42804</v>
      </c>
      <c r="B23" s="108" t="s">
        <v>146</v>
      </c>
      <c r="C23" s="108" t="s">
        <v>53</v>
      </c>
      <c r="D23" s="115" t="s">
        <v>156</v>
      </c>
      <c r="E23" s="116">
        <v>2041547.86</v>
      </c>
      <c r="F23" s="108" t="s">
        <v>147</v>
      </c>
      <c r="G23" s="108" t="s">
        <v>148</v>
      </c>
      <c r="H23" s="108" t="s">
        <v>159</v>
      </c>
    </row>
    <row r="24" spans="1:8" x14ac:dyDescent="0.25">
      <c r="A24" s="117"/>
      <c r="B24" s="108"/>
      <c r="C24" s="134">
        <v>8</v>
      </c>
      <c r="D24" s="133"/>
      <c r="E24" s="123">
        <f>SUM(E16:E23)</f>
        <v>14154133.729999999</v>
      </c>
      <c r="F24" s="108"/>
      <c r="G24" s="108"/>
      <c r="H24" s="108"/>
    </row>
    <row r="25" spans="1:8" x14ac:dyDescent="0.25">
      <c r="A25" s="117">
        <v>42891</v>
      </c>
      <c r="B25" s="108" t="s">
        <v>151</v>
      </c>
      <c r="C25" s="108" t="s">
        <v>56</v>
      </c>
      <c r="D25" s="115" t="s">
        <v>193</v>
      </c>
      <c r="E25" s="116">
        <v>18000000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42758</v>
      </c>
      <c r="B26" s="108" t="s">
        <v>146</v>
      </c>
      <c r="C26" s="108" t="s">
        <v>51</v>
      </c>
      <c r="D26" s="115" t="s">
        <v>156</v>
      </c>
      <c r="E26" s="116">
        <v>8000</v>
      </c>
      <c r="F26" s="108" t="s">
        <v>147</v>
      </c>
      <c r="G26" s="108" t="s">
        <v>148</v>
      </c>
      <c r="H26" s="108" t="s">
        <v>157</v>
      </c>
    </row>
    <row r="27" spans="1:8" x14ac:dyDescent="0.25">
      <c r="A27" s="117">
        <v>42786</v>
      </c>
      <c r="B27" s="108" t="s">
        <v>146</v>
      </c>
      <c r="C27" s="108" t="s">
        <v>51</v>
      </c>
      <c r="D27" s="115" t="s">
        <v>90</v>
      </c>
      <c r="E27" s="116">
        <v>25730</v>
      </c>
      <c r="F27" s="108" t="s">
        <v>147</v>
      </c>
      <c r="G27" s="108" t="s">
        <v>148</v>
      </c>
      <c r="H27" s="108" t="s">
        <v>157</v>
      </c>
    </row>
    <row r="28" spans="1:8" x14ac:dyDescent="0.25">
      <c r="A28" s="117">
        <v>42803</v>
      </c>
      <c r="B28" s="108" t="s">
        <v>146</v>
      </c>
      <c r="C28" s="108" t="s">
        <v>51</v>
      </c>
      <c r="D28" s="115" t="s">
        <v>172</v>
      </c>
      <c r="E28" s="116">
        <v>20325</v>
      </c>
      <c r="F28" s="108" t="s">
        <v>147</v>
      </c>
      <c r="G28" s="108" t="s">
        <v>148</v>
      </c>
      <c r="H28" s="108" t="s">
        <v>157</v>
      </c>
    </row>
    <row r="29" spans="1:8" x14ac:dyDescent="0.25">
      <c r="A29" s="124">
        <v>42894</v>
      </c>
      <c r="B29" s="125" t="s">
        <v>146</v>
      </c>
      <c r="C29" s="125" t="s">
        <v>51</v>
      </c>
      <c r="D29" s="126" t="s">
        <v>150</v>
      </c>
      <c r="E29" s="116">
        <v>16692</v>
      </c>
      <c r="F29" s="125" t="s">
        <v>147</v>
      </c>
      <c r="G29" s="125" t="s">
        <v>148</v>
      </c>
      <c r="H29" s="125" t="s">
        <v>157</v>
      </c>
    </row>
    <row r="30" spans="1:8" x14ac:dyDescent="0.25">
      <c r="A30" s="117">
        <v>42786</v>
      </c>
      <c r="B30" s="108" t="s">
        <v>146</v>
      </c>
      <c r="C30" s="108" t="s">
        <v>52</v>
      </c>
      <c r="D30" s="115" t="s">
        <v>94</v>
      </c>
      <c r="E30" s="116">
        <v>59999.88</v>
      </c>
      <c r="F30" s="108" t="s">
        <v>147</v>
      </c>
      <c r="G30" s="108" t="s">
        <v>148</v>
      </c>
      <c r="H30" s="108" t="s">
        <v>157</v>
      </c>
    </row>
    <row r="31" spans="1:8" x14ac:dyDescent="0.25">
      <c r="A31" s="117"/>
      <c r="B31" s="108"/>
      <c r="C31" s="134">
        <v>6</v>
      </c>
      <c r="D31" s="133"/>
      <c r="E31" s="123">
        <f>SUM(E25:E30)</f>
        <v>18130746.879999999</v>
      </c>
      <c r="F31" s="108"/>
      <c r="G31" s="108"/>
      <c r="H31" s="108"/>
    </row>
    <row r="32" spans="1:8" x14ac:dyDescent="0.25">
      <c r="A32" s="117">
        <v>42825</v>
      </c>
      <c r="B32" s="108" t="s">
        <v>146</v>
      </c>
      <c r="C32" s="108" t="s">
        <v>51</v>
      </c>
      <c r="D32" s="115" t="s">
        <v>176</v>
      </c>
      <c r="E32" s="116">
        <v>25000</v>
      </c>
      <c r="F32" s="108" t="s">
        <v>147</v>
      </c>
      <c r="G32" s="108" t="s">
        <v>148</v>
      </c>
      <c r="H32" s="108" t="s">
        <v>177</v>
      </c>
    </row>
    <row r="33" spans="1:8" x14ac:dyDescent="0.25">
      <c r="A33" s="117">
        <v>42850</v>
      </c>
      <c r="B33" s="108" t="s">
        <v>146</v>
      </c>
      <c r="C33" s="108" t="s">
        <v>51</v>
      </c>
      <c r="D33" s="115" t="s">
        <v>184</v>
      </c>
      <c r="E33" s="116">
        <v>15356.64</v>
      </c>
      <c r="F33" s="108" t="s">
        <v>147</v>
      </c>
      <c r="G33" s="108" t="s">
        <v>148</v>
      </c>
      <c r="H33" s="108" t="s">
        <v>177</v>
      </c>
    </row>
    <row r="34" spans="1:8" x14ac:dyDescent="0.25">
      <c r="A34" s="117"/>
      <c r="B34" s="108"/>
      <c r="C34" s="134">
        <v>2</v>
      </c>
      <c r="D34" s="133"/>
      <c r="E34" s="123">
        <f>SUM(E32:E33)</f>
        <v>40356.639999999999</v>
      </c>
      <c r="F34" s="108"/>
      <c r="G34" s="108"/>
      <c r="H34" s="108"/>
    </row>
    <row r="35" spans="1:8" x14ac:dyDescent="0.25">
      <c r="A35" s="117">
        <v>42818</v>
      </c>
      <c r="B35" s="108" t="s">
        <v>146</v>
      </c>
      <c r="C35" s="108" t="s">
        <v>51</v>
      </c>
      <c r="D35" s="115" t="s">
        <v>155</v>
      </c>
      <c r="E35" s="116">
        <v>17500</v>
      </c>
      <c r="F35" s="108" t="s">
        <v>147</v>
      </c>
      <c r="G35" s="108" t="s">
        <v>148</v>
      </c>
      <c r="H35" s="108" t="s">
        <v>153</v>
      </c>
    </row>
    <row r="36" spans="1:8" x14ac:dyDescent="0.25">
      <c r="A36" s="117">
        <v>42898</v>
      </c>
      <c r="B36" s="108" t="s">
        <v>146</v>
      </c>
      <c r="C36" s="108" t="s">
        <v>51</v>
      </c>
      <c r="D36" s="115" t="s">
        <v>150</v>
      </c>
      <c r="E36" s="116">
        <v>6420</v>
      </c>
      <c r="F36" s="108" t="s">
        <v>147</v>
      </c>
      <c r="G36" s="108" t="s">
        <v>148</v>
      </c>
      <c r="H36" s="108" t="s">
        <v>153</v>
      </c>
    </row>
    <row r="37" spans="1:8" x14ac:dyDescent="0.25">
      <c r="A37" s="117">
        <v>42965</v>
      </c>
      <c r="B37" s="108" t="s">
        <v>146</v>
      </c>
      <c r="C37" s="108" t="s">
        <v>51</v>
      </c>
      <c r="D37" s="115" t="s">
        <v>76</v>
      </c>
      <c r="E37" s="116">
        <v>16800</v>
      </c>
      <c r="F37" s="108" t="s">
        <v>147</v>
      </c>
      <c r="G37" s="108" t="s">
        <v>148</v>
      </c>
      <c r="H37" s="108" t="s">
        <v>153</v>
      </c>
    </row>
    <row r="38" spans="1:8" x14ac:dyDescent="0.25">
      <c r="A38" s="118">
        <v>42998</v>
      </c>
      <c r="B38" s="108" t="s">
        <v>146</v>
      </c>
      <c r="C38" s="108" t="s">
        <v>51</v>
      </c>
      <c r="D38" s="115" t="s">
        <v>76</v>
      </c>
      <c r="E38" s="116">
        <v>29840.16</v>
      </c>
      <c r="F38" s="108" t="s">
        <v>147</v>
      </c>
      <c r="G38" s="108" t="s">
        <v>148</v>
      </c>
      <c r="H38" s="108" t="s">
        <v>153</v>
      </c>
    </row>
    <row r="39" spans="1:8" x14ac:dyDescent="0.25">
      <c r="A39" s="117">
        <v>42817</v>
      </c>
      <c r="B39" s="108" t="s">
        <v>151</v>
      </c>
      <c r="C39" s="108" t="s">
        <v>52</v>
      </c>
      <c r="D39" s="115" t="s">
        <v>168</v>
      </c>
      <c r="E39" s="116">
        <v>4962042.54</v>
      </c>
      <c r="F39" s="108" t="s">
        <v>147</v>
      </c>
      <c r="G39" s="108" t="s">
        <v>148</v>
      </c>
      <c r="H39" s="108" t="s">
        <v>153</v>
      </c>
    </row>
    <row r="40" spans="1:8" x14ac:dyDescent="0.25">
      <c r="A40" s="117">
        <v>42817</v>
      </c>
      <c r="B40" s="108" t="s">
        <v>151</v>
      </c>
      <c r="C40" s="108" t="s">
        <v>52</v>
      </c>
      <c r="D40" s="115" t="s">
        <v>168</v>
      </c>
      <c r="E40" s="116">
        <v>9998203.8699999992</v>
      </c>
      <c r="F40" s="108" t="s">
        <v>147</v>
      </c>
      <c r="G40" s="108" t="s">
        <v>148</v>
      </c>
      <c r="H40" s="108" t="s">
        <v>153</v>
      </c>
    </row>
    <row r="41" spans="1:8" x14ac:dyDescent="0.25">
      <c r="A41" s="117">
        <v>42853</v>
      </c>
      <c r="B41" s="108" t="s">
        <v>146</v>
      </c>
      <c r="C41" s="108" t="s">
        <v>52</v>
      </c>
      <c r="D41" s="115" t="s">
        <v>172</v>
      </c>
      <c r="E41" s="116">
        <v>7790</v>
      </c>
      <c r="F41" s="108" t="s">
        <v>147</v>
      </c>
      <c r="G41" s="108" t="s">
        <v>148</v>
      </c>
      <c r="H41" s="108" t="s">
        <v>153</v>
      </c>
    </row>
    <row r="42" spans="1:8" x14ac:dyDescent="0.25">
      <c r="A42" s="119">
        <v>43018</v>
      </c>
      <c r="B42" s="120" t="s">
        <v>146</v>
      </c>
      <c r="C42" s="120" t="s">
        <v>52</v>
      </c>
      <c r="D42" s="121" t="s">
        <v>81</v>
      </c>
      <c r="E42" s="116">
        <v>33384</v>
      </c>
      <c r="F42" s="120" t="s">
        <v>147</v>
      </c>
      <c r="G42" s="122" t="s">
        <v>148</v>
      </c>
      <c r="H42" s="120" t="s">
        <v>153</v>
      </c>
    </row>
    <row r="43" spans="1:8" x14ac:dyDescent="0.25">
      <c r="A43" s="117">
        <v>42845</v>
      </c>
      <c r="B43" s="108" t="s">
        <v>146</v>
      </c>
      <c r="C43" s="108" t="s">
        <v>53</v>
      </c>
      <c r="D43" s="115" t="s">
        <v>75</v>
      </c>
      <c r="E43" s="116">
        <v>123867900</v>
      </c>
      <c r="F43" s="108" t="s">
        <v>147</v>
      </c>
      <c r="G43" s="108" t="s">
        <v>148</v>
      </c>
      <c r="H43" s="108" t="s">
        <v>153</v>
      </c>
    </row>
    <row r="44" spans="1:8" x14ac:dyDescent="0.25">
      <c r="A44" s="117">
        <v>42746</v>
      </c>
      <c r="B44" s="108" t="s">
        <v>151</v>
      </c>
      <c r="C44" s="108" t="s">
        <v>152</v>
      </c>
      <c r="D44" s="115" t="s">
        <v>81</v>
      </c>
      <c r="E44" s="116">
        <v>1854754.05</v>
      </c>
      <c r="F44" s="108" t="s">
        <v>147</v>
      </c>
      <c r="G44" s="108" t="s">
        <v>148</v>
      </c>
      <c r="H44" s="108" t="s">
        <v>153</v>
      </c>
    </row>
    <row r="45" spans="1:8" x14ac:dyDescent="0.25">
      <c r="A45" s="117"/>
      <c r="B45" s="108"/>
      <c r="C45" s="134">
        <v>10</v>
      </c>
      <c r="D45" s="133"/>
      <c r="E45" s="123">
        <f>SUM(E35:E44)</f>
        <v>140794634.62</v>
      </c>
      <c r="F45" s="108"/>
      <c r="G45" s="108"/>
      <c r="H45" s="108"/>
    </row>
    <row r="46" spans="1:8" x14ac:dyDescent="0.25">
      <c r="A46" s="117">
        <v>42863</v>
      </c>
      <c r="B46" s="108" t="s">
        <v>151</v>
      </c>
      <c r="C46" s="108" t="s">
        <v>52</v>
      </c>
      <c r="D46" s="115" t="s">
        <v>75</v>
      </c>
      <c r="E46" s="116">
        <v>6450</v>
      </c>
      <c r="F46" s="108" t="s">
        <v>147</v>
      </c>
      <c r="G46" s="108" t="s">
        <v>148</v>
      </c>
      <c r="H46" s="115" t="s">
        <v>188</v>
      </c>
    </row>
    <row r="47" spans="1:8" x14ac:dyDescent="0.25">
      <c r="A47" s="117"/>
      <c r="B47" s="108"/>
      <c r="C47" s="134">
        <v>1</v>
      </c>
      <c r="D47" s="133"/>
      <c r="E47" s="123">
        <f>SUM(E46)</f>
        <v>6450</v>
      </c>
      <c r="F47" s="108"/>
      <c r="G47" s="108"/>
      <c r="H47" s="115"/>
    </row>
    <row r="48" spans="1:8" x14ac:dyDescent="0.25">
      <c r="A48" s="117">
        <v>42849</v>
      </c>
      <c r="B48" s="108" t="s">
        <v>182</v>
      </c>
      <c r="C48" s="108" t="s">
        <v>85</v>
      </c>
      <c r="D48" s="115" t="s">
        <v>181</v>
      </c>
      <c r="E48" s="116">
        <v>826000</v>
      </c>
      <c r="F48" s="108" t="s">
        <v>147</v>
      </c>
      <c r="G48" s="108" t="s">
        <v>148</v>
      </c>
      <c r="H48" s="115" t="s">
        <v>183</v>
      </c>
    </row>
    <row r="49" spans="1:8" x14ac:dyDescent="0.25">
      <c r="A49" s="117">
        <v>42852</v>
      </c>
      <c r="B49" s="108" t="s">
        <v>151</v>
      </c>
      <c r="C49" s="108" t="s">
        <v>85</v>
      </c>
      <c r="D49" s="115" t="s">
        <v>181</v>
      </c>
      <c r="E49" s="116">
        <v>826000</v>
      </c>
      <c r="F49" s="108" t="s">
        <v>147</v>
      </c>
      <c r="G49" s="108" t="s">
        <v>148</v>
      </c>
      <c r="H49" s="115" t="s">
        <v>185</v>
      </c>
    </row>
    <row r="50" spans="1:8" x14ac:dyDescent="0.25">
      <c r="A50" s="117">
        <v>42772</v>
      </c>
      <c r="B50" s="108" t="s">
        <v>151</v>
      </c>
      <c r="C50" s="108" t="s">
        <v>54</v>
      </c>
      <c r="D50" s="115" t="s">
        <v>164</v>
      </c>
      <c r="E50" s="116">
        <v>27010434</v>
      </c>
      <c r="F50" s="108" t="s">
        <v>147</v>
      </c>
      <c r="G50" s="108" t="s">
        <v>148</v>
      </c>
      <c r="H50" s="115" t="s">
        <v>165</v>
      </c>
    </row>
    <row r="51" spans="1:8" x14ac:dyDescent="0.25">
      <c r="A51" s="117">
        <v>42772</v>
      </c>
      <c r="B51" s="108" t="s">
        <v>151</v>
      </c>
      <c r="C51" s="108" t="s">
        <v>54</v>
      </c>
      <c r="D51" s="115" t="s">
        <v>164</v>
      </c>
      <c r="E51" s="116">
        <v>27010434</v>
      </c>
      <c r="F51" s="108" t="s">
        <v>147</v>
      </c>
      <c r="G51" s="108" t="s">
        <v>148</v>
      </c>
      <c r="H51" s="115" t="s">
        <v>165</v>
      </c>
    </row>
    <row r="52" spans="1:8" x14ac:dyDescent="0.25">
      <c r="A52" s="117"/>
      <c r="B52" s="108"/>
      <c r="C52" s="134">
        <v>4</v>
      </c>
      <c r="D52" s="133"/>
      <c r="E52" s="123">
        <f>SUM(E48:E51)</f>
        <v>55672868</v>
      </c>
      <c r="F52" s="108"/>
      <c r="G52" s="108"/>
      <c r="H52" s="115"/>
    </row>
    <row r="53" spans="1:8" x14ac:dyDescent="0.25">
      <c r="A53" s="117">
        <v>42755</v>
      </c>
      <c r="B53" s="108" t="s">
        <v>146</v>
      </c>
      <c r="C53" s="108" t="s">
        <v>51</v>
      </c>
      <c r="D53" s="115" t="s">
        <v>84</v>
      </c>
      <c r="E53" s="116">
        <v>30000</v>
      </c>
      <c r="F53" s="108" t="s">
        <v>147</v>
      </c>
      <c r="G53" s="108" t="s">
        <v>148</v>
      </c>
      <c r="H53" s="108" t="s">
        <v>149</v>
      </c>
    </row>
    <row r="54" spans="1:8" x14ac:dyDescent="0.25">
      <c r="A54" s="117">
        <v>42755</v>
      </c>
      <c r="B54" s="108" t="s">
        <v>146</v>
      </c>
      <c r="C54" s="108" t="s">
        <v>51</v>
      </c>
      <c r="D54" s="115" t="s">
        <v>156</v>
      </c>
      <c r="E54" s="116">
        <v>8100</v>
      </c>
      <c r="F54" s="108" t="s">
        <v>147</v>
      </c>
      <c r="G54" s="108" t="s">
        <v>148</v>
      </c>
      <c r="H54" s="108" t="s">
        <v>149</v>
      </c>
    </row>
    <row r="55" spans="1:8" x14ac:dyDescent="0.25">
      <c r="A55" s="117">
        <v>42768</v>
      </c>
      <c r="B55" s="108" t="s">
        <v>146</v>
      </c>
      <c r="C55" s="108" t="s">
        <v>51</v>
      </c>
      <c r="D55" s="115" t="s">
        <v>163</v>
      </c>
      <c r="E55" s="116">
        <v>33500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42779</v>
      </c>
      <c r="B56" s="108" t="s">
        <v>146</v>
      </c>
      <c r="C56" s="108" t="s">
        <v>51</v>
      </c>
      <c r="D56" s="115" t="s">
        <v>80</v>
      </c>
      <c r="E56" s="116">
        <v>29886.75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42786</v>
      </c>
      <c r="B57" s="108" t="s">
        <v>146</v>
      </c>
      <c r="C57" s="108" t="s">
        <v>51</v>
      </c>
      <c r="D57" s="115" t="s">
        <v>90</v>
      </c>
      <c r="E57" s="116">
        <v>20000</v>
      </c>
      <c r="F57" s="108" t="s">
        <v>147</v>
      </c>
      <c r="G57" s="108" t="s">
        <v>148</v>
      </c>
      <c r="H57" s="108" t="s">
        <v>149</v>
      </c>
    </row>
    <row r="58" spans="1:8" x14ac:dyDescent="0.25">
      <c r="A58" s="117">
        <v>42787</v>
      </c>
      <c r="B58" s="108" t="s">
        <v>146</v>
      </c>
      <c r="C58" s="108" t="s">
        <v>51</v>
      </c>
      <c r="D58" s="115" t="s">
        <v>170</v>
      </c>
      <c r="E58" s="116">
        <v>12250</v>
      </c>
      <c r="F58" s="108" t="s">
        <v>147</v>
      </c>
      <c r="G58" s="108" t="s">
        <v>148</v>
      </c>
      <c r="H58" s="108" t="s">
        <v>149</v>
      </c>
    </row>
    <row r="59" spans="1:8" x14ac:dyDescent="0.25">
      <c r="A59" s="117">
        <v>42790</v>
      </c>
      <c r="B59" s="108" t="s">
        <v>146</v>
      </c>
      <c r="C59" s="108" t="s">
        <v>51</v>
      </c>
      <c r="D59" s="115" t="s">
        <v>95</v>
      </c>
      <c r="E59" s="116">
        <v>14500</v>
      </c>
      <c r="F59" s="108" t="s">
        <v>147</v>
      </c>
      <c r="G59" s="108" t="s">
        <v>148</v>
      </c>
      <c r="H59" s="108" t="s">
        <v>149</v>
      </c>
    </row>
    <row r="60" spans="1:8" x14ac:dyDescent="0.25">
      <c r="A60" s="117">
        <v>42807</v>
      </c>
      <c r="B60" s="108" t="s">
        <v>146</v>
      </c>
      <c r="C60" s="108" t="s">
        <v>51</v>
      </c>
      <c r="D60" s="115" t="s">
        <v>172</v>
      </c>
      <c r="E60" s="116">
        <v>25680</v>
      </c>
      <c r="F60" s="108" t="s">
        <v>147</v>
      </c>
      <c r="G60" s="108" t="s">
        <v>148</v>
      </c>
      <c r="H60" s="108" t="s">
        <v>149</v>
      </c>
    </row>
    <row r="61" spans="1:8" x14ac:dyDescent="0.25">
      <c r="A61" s="117">
        <v>42825</v>
      </c>
      <c r="B61" s="108" t="s">
        <v>146</v>
      </c>
      <c r="C61" s="108" t="s">
        <v>51</v>
      </c>
      <c r="D61" s="115" t="s">
        <v>156</v>
      </c>
      <c r="E61" s="116">
        <v>15019.75</v>
      </c>
      <c r="F61" s="108" t="s">
        <v>147</v>
      </c>
      <c r="G61" s="108" t="s">
        <v>148</v>
      </c>
      <c r="H61" s="108" t="s">
        <v>149</v>
      </c>
    </row>
    <row r="62" spans="1:8" x14ac:dyDescent="0.25">
      <c r="A62" s="117">
        <v>42828</v>
      </c>
      <c r="B62" s="108" t="s">
        <v>146</v>
      </c>
      <c r="C62" s="108" t="s">
        <v>51</v>
      </c>
      <c r="D62" s="115" t="s">
        <v>172</v>
      </c>
      <c r="E62" s="116">
        <v>5700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42832</v>
      </c>
      <c r="B63" s="108" t="s">
        <v>146</v>
      </c>
      <c r="C63" s="108" t="s">
        <v>51</v>
      </c>
      <c r="D63" s="115" t="s">
        <v>179</v>
      </c>
      <c r="E63" s="116">
        <v>8800.1200000000008</v>
      </c>
      <c r="F63" s="108" t="s">
        <v>147</v>
      </c>
      <c r="G63" s="108" t="s">
        <v>148</v>
      </c>
      <c r="H63" s="108" t="s">
        <v>149</v>
      </c>
    </row>
    <row r="64" spans="1:8" x14ac:dyDescent="0.25">
      <c r="A64" s="117">
        <v>42837</v>
      </c>
      <c r="B64" s="108" t="s">
        <v>146</v>
      </c>
      <c r="C64" s="108" t="s">
        <v>51</v>
      </c>
      <c r="D64" s="115" t="s">
        <v>168</v>
      </c>
      <c r="E64" s="116">
        <v>9430.2000000000007</v>
      </c>
      <c r="F64" s="108" t="s">
        <v>147</v>
      </c>
      <c r="G64" s="108" t="s">
        <v>148</v>
      </c>
      <c r="H64" s="108" t="s">
        <v>149</v>
      </c>
    </row>
    <row r="65" spans="1:8" x14ac:dyDescent="0.25">
      <c r="A65" s="124">
        <v>42843</v>
      </c>
      <c r="B65" s="125" t="s">
        <v>146</v>
      </c>
      <c r="C65" s="125" t="s">
        <v>51</v>
      </c>
      <c r="D65" s="126" t="s">
        <v>75</v>
      </c>
      <c r="E65" s="116">
        <v>15000</v>
      </c>
      <c r="F65" s="125" t="s">
        <v>147</v>
      </c>
      <c r="G65" s="125" t="s">
        <v>148</v>
      </c>
      <c r="H65" s="125" t="s">
        <v>149</v>
      </c>
    </row>
    <row r="66" spans="1:8" x14ac:dyDescent="0.25">
      <c r="A66" s="117">
        <v>42849</v>
      </c>
      <c r="B66" s="108" t="s">
        <v>146</v>
      </c>
      <c r="C66" s="108" t="s">
        <v>51</v>
      </c>
      <c r="D66" s="115" t="s">
        <v>181</v>
      </c>
      <c r="E66" s="116">
        <v>4075.47</v>
      </c>
      <c r="F66" s="108" t="s">
        <v>147</v>
      </c>
      <c r="G66" s="108" t="s">
        <v>148</v>
      </c>
      <c r="H66" s="108" t="s">
        <v>149</v>
      </c>
    </row>
    <row r="67" spans="1:8" x14ac:dyDescent="0.25">
      <c r="A67" s="117">
        <v>42866</v>
      </c>
      <c r="B67" s="108" t="s">
        <v>146</v>
      </c>
      <c r="C67" s="108" t="s">
        <v>51</v>
      </c>
      <c r="D67" s="115" t="s">
        <v>76</v>
      </c>
      <c r="E67" s="116">
        <v>8856.5400000000009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42867</v>
      </c>
      <c r="B68" s="108" t="s">
        <v>146</v>
      </c>
      <c r="C68" s="108" t="s">
        <v>51</v>
      </c>
      <c r="D68" s="115" t="s">
        <v>156</v>
      </c>
      <c r="E68" s="116">
        <v>29957.19</v>
      </c>
      <c r="F68" s="108" t="s">
        <v>147</v>
      </c>
      <c r="G68" s="108" t="s">
        <v>148</v>
      </c>
      <c r="H68" s="108" t="s">
        <v>149</v>
      </c>
    </row>
    <row r="69" spans="1:8" x14ac:dyDescent="0.25">
      <c r="A69" s="124">
        <v>42867</v>
      </c>
      <c r="B69" s="125" t="s">
        <v>146</v>
      </c>
      <c r="C69" s="125" t="s">
        <v>51</v>
      </c>
      <c r="D69" s="126" t="s">
        <v>190</v>
      </c>
      <c r="E69" s="116">
        <v>8630</v>
      </c>
      <c r="F69" s="125" t="s">
        <v>147</v>
      </c>
      <c r="G69" s="125" t="s">
        <v>148</v>
      </c>
      <c r="H69" s="125" t="s">
        <v>149</v>
      </c>
    </row>
    <row r="70" spans="1:8" x14ac:dyDescent="0.25">
      <c r="A70" s="117">
        <v>42898</v>
      </c>
      <c r="B70" s="108" t="s">
        <v>146</v>
      </c>
      <c r="C70" s="108" t="s">
        <v>51</v>
      </c>
      <c r="D70" s="115" t="s">
        <v>172</v>
      </c>
      <c r="E70" s="116">
        <v>6200</v>
      </c>
      <c r="F70" s="108" t="s">
        <v>147</v>
      </c>
      <c r="G70" s="108" t="s">
        <v>148</v>
      </c>
      <c r="H70" s="108" t="s">
        <v>149</v>
      </c>
    </row>
    <row r="71" spans="1:8" x14ac:dyDescent="0.25">
      <c r="A71" s="117">
        <v>42921</v>
      </c>
      <c r="B71" s="108" t="s">
        <v>146</v>
      </c>
      <c r="C71" s="108" t="s">
        <v>51</v>
      </c>
      <c r="D71" s="115" t="s">
        <v>76</v>
      </c>
      <c r="E71" s="116">
        <v>27820.04</v>
      </c>
      <c r="F71" s="108" t="s">
        <v>147</v>
      </c>
      <c r="G71" s="108" t="s">
        <v>148</v>
      </c>
      <c r="H71" s="108" t="s">
        <v>149</v>
      </c>
    </row>
    <row r="72" spans="1:8" x14ac:dyDescent="0.25">
      <c r="A72" s="117">
        <v>42745</v>
      </c>
      <c r="B72" s="108" t="s">
        <v>146</v>
      </c>
      <c r="C72" s="108" t="s">
        <v>54</v>
      </c>
      <c r="D72" s="115" t="s">
        <v>150</v>
      </c>
      <c r="E72" s="116">
        <v>963000</v>
      </c>
      <c r="F72" s="108" t="s">
        <v>147</v>
      </c>
      <c r="G72" s="108" t="s">
        <v>148</v>
      </c>
      <c r="H72" s="108" t="s">
        <v>149</v>
      </c>
    </row>
    <row r="73" spans="1:8" x14ac:dyDescent="0.25">
      <c r="A73" s="117">
        <v>42746</v>
      </c>
      <c r="B73" s="108" t="s">
        <v>146</v>
      </c>
      <c r="C73" s="108" t="s">
        <v>54</v>
      </c>
      <c r="D73" s="115" t="s">
        <v>150</v>
      </c>
      <c r="E73" s="116">
        <v>963000</v>
      </c>
      <c r="F73" s="108" t="s">
        <v>147</v>
      </c>
      <c r="G73" s="108" t="s">
        <v>148</v>
      </c>
      <c r="H73" s="108" t="s">
        <v>149</v>
      </c>
    </row>
    <row r="74" spans="1:8" x14ac:dyDescent="0.25">
      <c r="A74" s="117">
        <v>42768</v>
      </c>
      <c r="B74" s="108" t="s">
        <v>146</v>
      </c>
      <c r="C74" s="108" t="s">
        <v>54</v>
      </c>
      <c r="D74" s="115" t="s">
        <v>76</v>
      </c>
      <c r="E74" s="116">
        <v>177063.6</v>
      </c>
      <c r="F74" s="108" t="s">
        <v>147</v>
      </c>
      <c r="G74" s="108" t="s">
        <v>148</v>
      </c>
      <c r="H74" s="108" t="s">
        <v>149</v>
      </c>
    </row>
    <row r="75" spans="1:8" x14ac:dyDescent="0.25">
      <c r="A75" s="117">
        <v>42787</v>
      </c>
      <c r="B75" s="108" t="s">
        <v>146</v>
      </c>
      <c r="C75" s="108" t="s">
        <v>54</v>
      </c>
      <c r="D75" s="115" t="s">
        <v>168</v>
      </c>
      <c r="E75" s="116">
        <v>921046.22</v>
      </c>
      <c r="F75" s="108" t="s">
        <v>147</v>
      </c>
      <c r="G75" s="108" t="s">
        <v>148</v>
      </c>
      <c r="H75" s="108" t="s">
        <v>149</v>
      </c>
    </row>
    <row r="76" spans="1:8" x14ac:dyDescent="0.25">
      <c r="A76" s="117">
        <v>42738</v>
      </c>
      <c r="B76" s="108" t="s">
        <v>146</v>
      </c>
      <c r="C76" s="108" t="s">
        <v>52</v>
      </c>
      <c r="D76" s="115" t="s">
        <v>75</v>
      </c>
      <c r="E76" s="116">
        <v>149800</v>
      </c>
      <c r="F76" s="108" t="s">
        <v>147</v>
      </c>
      <c r="G76" s="108" t="s">
        <v>148</v>
      </c>
      <c r="H76" s="108" t="s">
        <v>149</v>
      </c>
    </row>
    <row r="77" spans="1:8" x14ac:dyDescent="0.25">
      <c r="A77" s="117">
        <v>42755</v>
      </c>
      <c r="B77" s="108" t="s">
        <v>146</v>
      </c>
      <c r="C77" s="108" t="s">
        <v>52</v>
      </c>
      <c r="D77" s="115" t="s">
        <v>115</v>
      </c>
      <c r="E77" s="116">
        <v>165984.26999999999</v>
      </c>
      <c r="F77" s="108" t="s">
        <v>147</v>
      </c>
      <c r="G77" s="108" t="s">
        <v>148</v>
      </c>
      <c r="H77" s="108" t="s">
        <v>149</v>
      </c>
    </row>
    <row r="78" spans="1:8" x14ac:dyDescent="0.25">
      <c r="A78" s="117">
        <v>42758</v>
      </c>
      <c r="B78" s="108" t="s">
        <v>146</v>
      </c>
      <c r="C78" s="108" t="s">
        <v>52</v>
      </c>
      <c r="D78" s="115" t="s">
        <v>158</v>
      </c>
      <c r="E78" s="116">
        <v>150000</v>
      </c>
      <c r="F78" s="108" t="s">
        <v>147</v>
      </c>
      <c r="G78" s="108" t="s">
        <v>148</v>
      </c>
      <c r="H78" s="108" t="s">
        <v>149</v>
      </c>
    </row>
    <row r="79" spans="1:8" x14ac:dyDescent="0.25">
      <c r="A79" s="117">
        <v>42780</v>
      </c>
      <c r="B79" s="108" t="s">
        <v>146</v>
      </c>
      <c r="C79" s="108" t="s">
        <v>52</v>
      </c>
      <c r="D79" s="115" t="s">
        <v>92</v>
      </c>
      <c r="E79" s="116">
        <v>76536.800000000003</v>
      </c>
      <c r="F79" s="108" t="s">
        <v>147</v>
      </c>
      <c r="G79" s="108" t="s">
        <v>148</v>
      </c>
      <c r="H79" s="108" t="s">
        <v>149</v>
      </c>
    </row>
    <row r="80" spans="1:8" x14ac:dyDescent="0.25">
      <c r="A80" s="124">
        <v>42859</v>
      </c>
      <c r="B80" s="125" t="s">
        <v>146</v>
      </c>
      <c r="C80" s="125" t="s">
        <v>52</v>
      </c>
      <c r="D80" s="126" t="s">
        <v>186</v>
      </c>
      <c r="E80" s="116">
        <v>103003.41</v>
      </c>
      <c r="F80" s="125" t="s">
        <v>147</v>
      </c>
      <c r="G80" s="125" t="s">
        <v>148</v>
      </c>
      <c r="H80" s="125" t="s">
        <v>149</v>
      </c>
    </row>
    <row r="81" spans="1:8" x14ac:dyDescent="0.25">
      <c r="A81" s="117">
        <v>42892</v>
      </c>
      <c r="B81" s="108" t="s">
        <v>146</v>
      </c>
      <c r="C81" s="108" t="s">
        <v>52</v>
      </c>
      <c r="D81" s="115" t="s">
        <v>76</v>
      </c>
      <c r="E81" s="116">
        <v>450000</v>
      </c>
      <c r="F81" s="108" t="s">
        <v>147</v>
      </c>
      <c r="G81" s="108" t="s">
        <v>148</v>
      </c>
      <c r="H81" s="108" t="s">
        <v>149</v>
      </c>
    </row>
    <row r="82" spans="1:8" x14ac:dyDescent="0.25">
      <c r="A82" s="117">
        <v>42844</v>
      </c>
      <c r="B82" s="108" t="s">
        <v>151</v>
      </c>
      <c r="C82" s="108" t="s">
        <v>53</v>
      </c>
      <c r="D82" s="115" t="s">
        <v>156</v>
      </c>
      <c r="E82" s="116">
        <v>8196628.46</v>
      </c>
      <c r="F82" s="108" t="s">
        <v>147</v>
      </c>
      <c r="G82" s="108" t="s">
        <v>148</v>
      </c>
      <c r="H82" s="108" t="s">
        <v>149</v>
      </c>
    </row>
    <row r="83" spans="1:8" x14ac:dyDescent="0.25">
      <c r="A83" s="117">
        <v>42748</v>
      </c>
      <c r="B83" s="108" t="s">
        <v>146</v>
      </c>
      <c r="C83" s="108" t="s">
        <v>53</v>
      </c>
      <c r="D83" s="115" t="s">
        <v>154</v>
      </c>
      <c r="E83" s="116">
        <v>50000</v>
      </c>
      <c r="F83" s="108" t="s">
        <v>147</v>
      </c>
      <c r="G83" s="108" t="s">
        <v>148</v>
      </c>
      <c r="H83" s="108" t="s">
        <v>149</v>
      </c>
    </row>
    <row r="84" spans="1:8" x14ac:dyDescent="0.25">
      <c r="A84" s="108"/>
      <c r="B84" s="129"/>
      <c r="C84" s="134">
        <v>31</v>
      </c>
      <c r="D84" s="133"/>
      <c r="E84" s="132">
        <f>SUM(E53:E83)</f>
        <v>12679468.82</v>
      </c>
      <c r="F84" s="108"/>
      <c r="G84" s="108"/>
      <c r="H84" s="108"/>
    </row>
    <row r="85" spans="1:8" x14ac:dyDescent="0.25">
      <c r="A85" s="117">
        <v>42919</v>
      </c>
      <c r="B85" s="108" t="s">
        <v>151</v>
      </c>
      <c r="C85" s="108" t="s">
        <v>56</v>
      </c>
      <c r="D85" s="115" t="s">
        <v>81</v>
      </c>
      <c r="E85" s="116">
        <v>3716003</v>
      </c>
      <c r="F85" s="108"/>
      <c r="G85" s="108"/>
      <c r="H85" s="108"/>
    </row>
    <row r="86" spans="1:8" x14ac:dyDescent="0.25">
      <c r="A86" s="118">
        <v>42993</v>
      </c>
      <c r="B86" s="108" t="s">
        <v>151</v>
      </c>
      <c r="C86" s="108" t="s">
        <v>56</v>
      </c>
      <c r="D86" s="115" t="s">
        <v>201</v>
      </c>
      <c r="E86" s="116">
        <v>12945596.060000001</v>
      </c>
      <c r="F86" s="108"/>
      <c r="G86" s="108"/>
      <c r="H86" s="108"/>
    </row>
    <row r="87" spans="1:8" x14ac:dyDescent="0.25">
      <c r="A87" s="118">
        <v>42993</v>
      </c>
      <c r="B87" s="108" t="s">
        <v>151</v>
      </c>
      <c r="C87" s="108" t="s">
        <v>56</v>
      </c>
      <c r="D87" s="115" t="s">
        <v>201</v>
      </c>
      <c r="E87" s="116">
        <v>12945596.060000001</v>
      </c>
      <c r="F87" s="108"/>
      <c r="G87" s="108"/>
      <c r="H87" s="108"/>
    </row>
    <row r="88" spans="1:8" x14ac:dyDescent="0.25">
      <c r="A88" s="118">
        <v>42993</v>
      </c>
      <c r="B88" s="108" t="s">
        <v>151</v>
      </c>
      <c r="C88" s="108" t="s">
        <v>56</v>
      </c>
      <c r="D88" s="115" t="s">
        <v>214</v>
      </c>
      <c r="E88" s="116">
        <v>43666342.619999997</v>
      </c>
      <c r="F88" s="108"/>
      <c r="G88" s="108"/>
      <c r="H88" s="108"/>
    </row>
    <row r="89" spans="1:8" x14ac:dyDescent="0.25">
      <c r="A89" s="118">
        <v>42993</v>
      </c>
      <c r="B89" s="108" t="s">
        <v>151</v>
      </c>
      <c r="C89" s="108" t="s">
        <v>56</v>
      </c>
      <c r="D89" s="115" t="s">
        <v>201</v>
      </c>
      <c r="E89" s="116">
        <v>23052257.41</v>
      </c>
      <c r="F89" s="108"/>
      <c r="G89" s="108"/>
      <c r="H89" s="108"/>
    </row>
    <row r="90" spans="1:8" x14ac:dyDescent="0.25">
      <c r="A90" s="117">
        <v>42870</v>
      </c>
      <c r="B90" s="108" t="s">
        <v>146</v>
      </c>
      <c r="C90" s="108" t="s">
        <v>56</v>
      </c>
      <c r="D90" s="115" t="s">
        <v>161</v>
      </c>
      <c r="E90" s="116">
        <v>3210267.5</v>
      </c>
      <c r="F90" s="108"/>
      <c r="G90" s="108"/>
      <c r="H90" s="108"/>
    </row>
    <row r="91" spans="1:8" x14ac:dyDescent="0.25">
      <c r="A91" s="119">
        <v>43060</v>
      </c>
      <c r="B91" s="120" t="s">
        <v>146</v>
      </c>
      <c r="C91" s="120" t="s">
        <v>56</v>
      </c>
      <c r="D91" s="121" t="s">
        <v>130</v>
      </c>
      <c r="E91" s="116">
        <v>1669200</v>
      </c>
      <c r="F91" s="122"/>
      <c r="G91" s="122"/>
      <c r="H91" s="122"/>
    </row>
    <row r="92" spans="1:8" x14ac:dyDescent="0.25">
      <c r="A92" s="117">
        <v>42978</v>
      </c>
      <c r="B92" s="108" t="s">
        <v>151</v>
      </c>
      <c r="C92" s="108" t="s">
        <v>85</v>
      </c>
      <c r="D92" s="115" t="s">
        <v>110</v>
      </c>
      <c r="E92" s="116">
        <v>292110</v>
      </c>
      <c r="F92" s="108"/>
      <c r="G92" s="108"/>
      <c r="H92" s="108"/>
    </row>
    <row r="93" spans="1:8" x14ac:dyDescent="0.25">
      <c r="A93" s="119">
        <v>43025</v>
      </c>
      <c r="B93" s="120" t="s">
        <v>151</v>
      </c>
      <c r="C93" s="120" t="s">
        <v>85</v>
      </c>
      <c r="D93" s="121" t="s">
        <v>220</v>
      </c>
      <c r="E93" s="116">
        <v>52965</v>
      </c>
      <c r="F93" s="122"/>
      <c r="G93" s="122"/>
      <c r="H93" s="122"/>
    </row>
    <row r="94" spans="1:8" x14ac:dyDescent="0.25">
      <c r="A94" s="117">
        <v>42786</v>
      </c>
      <c r="B94" s="108" t="s">
        <v>151</v>
      </c>
      <c r="C94" s="108" t="s">
        <v>51</v>
      </c>
      <c r="D94" s="115" t="s">
        <v>168</v>
      </c>
      <c r="E94" s="116">
        <v>19501.55</v>
      </c>
      <c r="F94" s="108"/>
      <c r="G94" s="108"/>
      <c r="H94" s="108"/>
    </row>
    <row r="95" spans="1:8" x14ac:dyDescent="0.25">
      <c r="A95" s="117">
        <v>42831</v>
      </c>
      <c r="B95" s="108" t="s">
        <v>151</v>
      </c>
      <c r="C95" s="108" t="s">
        <v>51</v>
      </c>
      <c r="D95" s="115" t="s">
        <v>178</v>
      </c>
      <c r="E95" s="116">
        <v>5760</v>
      </c>
      <c r="F95" s="108"/>
      <c r="G95" s="108"/>
      <c r="H95" s="108"/>
    </row>
    <row r="96" spans="1:8" x14ac:dyDescent="0.25">
      <c r="A96" s="117">
        <v>42870</v>
      </c>
      <c r="B96" s="108" t="s">
        <v>151</v>
      </c>
      <c r="C96" s="108" t="s">
        <v>51</v>
      </c>
      <c r="D96" s="115" t="s">
        <v>191</v>
      </c>
      <c r="E96" s="116">
        <v>29954.65</v>
      </c>
      <c r="F96" s="108"/>
      <c r="G96" s="108"/>
      <c r="H96" s="108"/>
    </row>
    <row r="97" spans="1:8" x14ac:dyDescent="0.25">
      <c r="A97" s="117">
        <v>42790</v>
      </c>
      <c r="B97" s="108" t="s">
        <v>146</v>
      </c>
      <c r="C97" s="108" t="s">
        <v>51</v>
      </c>
      <c r="D97" s="115" t="s">
        <v>155</v>
      </c>
      <c r="E97" s="116">
        <v>15087</v>
      </c>
      <c r="F97" s="108"/>
      <c r="G97" s="108"/>
      <c r="H97" s="108"/>
    </row>
    <row r="98" spans="1:8" x14ac:dyDescent="0.25">
      <c r="A98" s="117">
        <v>42835</v>
      </c>
      <c r="B98" s="108" t="s">
        <v>146</v>
      </c>
      <c r="C98" s="108" t="s">
        <v>51</v>
      </c>
      <c r="D98" s="115" t="s">
        <v>75</v>
      </c>
      <c r="E98" s="116">
        <v>21451.75</v>
      </c>
      <c r="F98" s="108"/>
      <c r="G98" s="108"/>
      <c r="H98" s="108"/>
    </row>
    <row r="99" spans="1:8" x14ac:dyDescent="0.25">
      <c r="A99" s="117">
        <v>42850</v>
      </c>
      <c r="B99" s="108" t="s">
        <v>146</v>
      </c>
      <c r="C99" s="108" t="s">
        <v>51</v>
      </c>
      <c r="D99" s="115" t="s">
        <v>168</v>
      </c>
      <c r="E99" s="116">
        <v>15500</v>
      </c>
      <c r="F99" s="108"/>
      <c r="G99" s="108"/>
      <c r="H99" s="108"/>
    </row>
    <row r="100" spans="1:8" x14ac:dyDescent="0.25">
      <c r="A100" s="117">
        <v>42863</v>
      </c>
      <c r="B100" s="108" t="s">
        <v>146</v>
      </c>
      <c r="C100" s="108" t="s">
        <v>51</v>
      </c>
      <c r="D100" s="115" t="s">
        <v>187</v>
      </c>
      <c r="E100" s="116">
        <v>13482</v>
      </c>
      <c r="F100" s="108"/>
      <c r="G100" s="108"/>
      <c r="H100" s="108"/>
    </row>
    <row r="101" spans="1:8" x14ac:dyDescent="0.25">
      <c r="A101" s="117">
        <v>42867</v>
      </c>
      <c r="B101" s="108" t="s">
        <v>146</v>
      </c>
      <c r="C101" s="108" t="s">
        <v>51</v>
      </c>
      <c r="D101" s="115" t="s">
        <v>156</v>
      </c>
      <c r="E101" s="116">
        <v>29967.63</v>
      </c>
      <c r="F101" s="108"/>
      <c r="G101" s="108"/>
      <c r="H101" s="108"/>
    </row>
    <row r="102" spans="1:8" x14ac:dyDescent="0.25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5">
      <c r="A103" s="117">
        <v>42892</v>
      </c>
      <c r="B103" s="108" t="s">
        <v>146</v>
      </c>
      <c r="C103" s="108" t="s">
        <v>51</v>
      </c>
      <c r="D103" s="115" t="s">
        <v>172</v>
      </c>
      <c r="E103" s="116">
        <v>17468.25</v>
      </c>
      <c r="F103" s="108"/>
      <c r="G103" s="108"/>
      <c r="H103" s="108"/>
    </row>
    <row r="104" spans="1:8" x14ac:dyDescent="0.25">
      <c r="A104" s="117">
        <v>42908</v>
      </c>
      <c r="B104" s="108" t="s">
        <v>146</v>
      </c>
      <c r="C104" s="108" t="s">
        <v>51</v>
      </c>
      <c r="D104" s="115" t="s">
        <v>156</v>
      </c>
      <c r="E104" s="116">
        <v>28777.43</v>
      </c>
      <c r="F104" s="108"/>
      <c r="G104" s="108"/>
      <c r="H104" s="108"/>
    </row>
    <row r="105" spans="1:8" x14ac:dyDescent="0.25">
      <c r="A105" s="117">
        <v>42912</v>
      </c>
      <c r="B105" s="108" t="s">
        <v>146</v>
      </c>
      <c r="C105" s="108" t="s">
        <v>51</v>
      </c>
      <c r="D105" s="115" t="s">
        <v>172</v>
      </c>
      <c r="E105" s="116">
        <v>3150</v>
      </c>
      <c r="F105" s="108"/>
      <c r="G105" s="108"/>
      <c r="H105" s="108"/>
    </row>
    <row r="106" spans="1:8" x14ac:dyDescent="0.25">
      <c r="A106" s="117">
        <v>42927</v>
      </c>
      <c r="B106" s="108" t="s">
        <v>146</v>
      </c>
      <c r="C106" s="108" t="s">
        <v>51</v>
      </c>
      <c r="D106" s="115" t="s">
        <v>107</v>
      </c>
      <c r="E106" s="116">
        <v>4571.04</v>
      </c>
      <c r="F106" s="108"/>
      <c r="G106" s="108"/>
      <c r="H106" s="108"/>
    </row>
    <row r="107" spans="1:8" x14ac:dyDescent="0.25">
      <c r="A107" s="117">
        <v>42933</v>
      </c>
      <c r="B107" s="108" t="s">
        <v>146</v>
      </c>
      <c r="C107" s="108" t="s">
        <v>51</v>
      </c>
      <c r="D107" s="115" t="s">
        <v>109</v>
      </c>
      <c r="E107" s="116">
        <v>4705.8599999999997</v>
      </c>
      <c r="F107" s="108"/>
      <c r="G107" s="108"/>
      <c r="H107" s="108"/>
    </row>
    <row r="108" spans="1:8" x14ac:dyDescent="0.25">
      <c r="A108" s="117">
        <v>42936</v>
      </c>
      <c r="B108" s="108" t="s">
        <v>146</v>
      </c>
      <c r="C108" s="108" t="s">
        <v>51</v>
      </c>
      <c r="D108" s="115" t="s">
        <v>181</v>
      </c>
      <c r="E108" s="116">
        <v>13054</v>
      </c>
      <c r="F108" s="108"/>
      <c r="G108" s="108"/>
      <c r="H108" s="108"/>
    </row>
    <row r="109" spans="1:8" x14ac:dyDescent="0.25">
      <c r="A109" s="117">
        <v>42937</v>
      </c>
      <c r="B109" s="108" t="s">
        <v>146</v>
      </c>
      <c r="C109" s="108" t="s">
        <v>51</v>
      </c>
      <c r="D109" s="115" t="s">
        <v>76</v>
      </c>
      <c r="E109" s="116">
        <v>17141</v>
      </c>
      <c r="F109" s="108"/>
      <c r="G109" s="108"/>
      <c r="H109" s="108"/>
    </row>
    <row r="110" spans="1:8" x14ac:dyDescent="0.25">
      <c r="A110" s="117">
        <v>42937</v>
      </c>
      <c r="B110" s="108" t="s">
        <v>146</v>
      </c>
      <c r="C110" s="108" t="s">
        <v>51</v>
      </c>
      <c r="D110" s="115" t="s">
        <v>197</v>
      </c>
      <c r="E110" s="116">
        <v>15000</v>
      </c>
      <c r="F110" s="108"/>
      <c r="G110" s="108"/>
      <c r="H110" s="108"/>
    </row>
    <row r="111" spans="1:8" x14ac:dyDescent="0.25">
      <c r="A111" s="117">
        <v>42942</v>
      </c>
      <c r="B111" s="108" t="s">
        <v>146</v>
      </c>
      <c r="C111" s="108" t="s">
        <v>51</v>
      </c>
      <c r="D111" s="115" t="s">
        <v>150</v>
      </c>
      <c r="E111" s="116">
        <v>6420</v>
      </c>
      <c r="F111" s="108"/>
      <c r="G111" s="108"/>
      <c r="H111" s="108"/>
    </row>
    <row r="112" spans="1:8" x14ac:dyDescent="0.25">
      <c r="A112" s="117">
        <v>42942</v>
      </c>
      <c r="B112" s="108" t="s">
        <v>146</v>
      </c>
      <c r="C112" s="108" t="s">
        <v>51</v>
      </c>
      <c r="D112" s="115" t="s">
        <v>174</v>
      </c>
      <c r="E112" s="116">
        <v>3701.67</v>
      </c>
      <c r="F112" s="108"/>
      <c r="G112" s="108"/>
      <c r="H112" s="108"/>
    </row>
    <row r="113" spans="1:8" x14ac:dyDescent="0.25">
      <c r="A113" s="117">
        <v>42950</v>
      </c>
      <c r="B113" s="108" t="s">
        <v>146</v>
      </c>
      <c r="C113" s="108" t="s">
        <v>51</v>
      </c>
      <c r="D113" s="115" t="s">
        <v>107</v>
      </c>
      <c r="E113" s="116">
        <v>14175</v>
      </c>
      <c r="F113" s="108"/>
      <c r="G113" s="108"/>
      <c r="H113" s="108"/>
    </row>
    <row r="114" spans="1:8" x14ac:dyDescent="0.25">
      <c r="A114" s="117">
        <v>42956</v>
      </c>
      <c r="B114" s="108" t="s">
        <v>146</v>
      </c>
      <c r="C114" s="108" t="s">
        <v>51</v>
      </c>
      <c r="D114" s="115" t="s">
        <v>107</v>
      </c>
      <c r="E114" s="116">
        <v>3530</v>
      </c>
      <c r="F114" s="108"/>
      <c r="G114" s="108"/>
      <c r="H114" s="108"/>
    </row>
    <row r="115" spans="1:8" x14ac:dyDescent="0.25">
      <c r="A115" s="117">
        <v>42958</v>
      </c>
      <c r="B115" s="108" t="s">
        <v>146</v>
      </c>
      <c r="C115" s="108" t="s">
        <v>51</v>
      </c>
      <c r="D115" s="115" t="s">
        <v>204</v>
      </c>
      <c r="E115" s="116">
        <v>12000</v>
      </c>
      <c r="F115" s="108"/>
      <c r="G115" s="108"/>
      <c r="H115" s="108"/>
    </row>
    <row r="116" spans="1:8" x14ac:dyDescent="0.25">
      <c r="A116" s="117">
        <v>42963</v>
      </c>
      <c r="B116" s="108" t="s">
        <v>146</v>
      </c>
      <c r="C116" s="108" t="s">
        <v>51</v>
      </c>
      <c r="D116" s="115" t="s">
        <v>76</v>
      </c>
      <c r="E116" s="116">
        <v>10362.950000000001</v>
      </c>
      <c r="F116" s="108"/>
      <c r="G116" s="108"/>
      <c r="H116" s="108"/>
    </row>
    <row r="117" spans="1:8" x14ac:dyDescent="0.25">
      <c r="A117" s="117">
        <v>42965</v>
      </c>
      <c r="B117" s="108" t="s">
        <v>146</v>
      </c>
      <c r="C117" s="108" t="s">
        <v>51</v>
      </c>
      <c r="D117" s="115" t="s">
        <v>186</v>
      </c>
      <c r="E117" s="116">
        <v>20398.48</v>
      </c>
      <c r="F117" s="108"/>
      <c r="G117" s="108"/>
      <c r="H117" s="108"/>
    </row>
    <row r="118" spans="1:8" x14ac:dyDescent="0.25">
      <c r="A118" s="117">
        <v>42969</v>
      </c>
      <c r="B118" s="108" t="s">
        <v>146</v>
      </c>
      <c r="C118" s="108" t="s">
        <v>51</v>
      </c>
      <c r="D118" s="115" t="s">
        <v>206</v>
      </c>
      <c r="E118" s="116">
        <v>7490</v>
      </c>
      <c r="F118" s="108"/>
      <c r="G118" s="108"/>
      <c r="H118" s="108"/>
    </row>
    <row r="119" spans="1:8" x14ac:dyDescent="0.25">
      <c r="A119" s="117">
        <v>42969</v>
      </c>
      <c r="B119" s="108" t="s">
        <v>146</v>
      </c>
      <c r="C119" s="108" t="s">
        <v>51</v>
      </c>
      <c r="D119" s="115" t="s">
        <v>207</v>
      </c>
      <c r="E119" s="116">
        <v>13800</v>
      </c>
      <c r="F119" s="108"/>
      <c r="G119" s="108"/>
      <c r="H119" s="108"/>
    </row>
    <row r="120" spans="1:8" x14ac:dyDescent="0.25">
      <c r="A120" s="117">
        <v>42970</v>
      </c>
      <c r="B120" s="108" t="s">
        <v>146</v>
      </c>
      <c r="C120" s="108" t="s">
        <v>51</v>
      </c>
      <c r="D120" s="115" t="s">
        <v>156</v>
      </c>
      <c r="E120" s="116">
        <v>9737</v>
      </c>
      <c r="F120" s="108"/>
      <c r="G120" s="108"/>
      <c r="H120" s="108"/>
    </row>
    <row r="121" spans="1:8" x14ac:dyDescent="0.25">
      <c r="A121" s="117">
        <v>42977</v>
      </c>
      <c r="B121" s="108" t="s">
        <v>146</v>
      </c>
      <c r="C121" s="108" t="s">
        <v>51</v>
      </c>
      <c r="D121" s="115" t="s">
        <v>76</v>
      </c>
      <c r="E121" s="116">
        <v>13987.25</v>
      </c>
      <c r="F121" s="108"/>
      <c r="G121" s="108"/>
      <c r="H121" s="108"/>
    </row>
    <row r="122" spans="1:8" x14ac:dyDescent="0.25">
      <c r="A122" s="118">
        <v>42982</v>
      </c>
      <c r="B122" s="108" t="s">
        <v>146</v>
      </c>
      <c r="C122" s="108" t="s">
        <v>51</v>
      </c>
      <c r="D122" s="115" t="s">
        <v>209</v>
      </c>
      <c r="E122" s="116">
        <v>5029</v>
      </c>
      <c r="F122" s="108"/>
      <c r="G122" s="108"/>
      <c r="H122" s="108"/>
    </row>
    <row r="123" spans="1:8" x14ac:dyDescent="0.25">
      <c r="A123" s="118">
        <v>42986</v>
      </c>
      <c r="B123" s="108" t="s">
        <v>146</v>
      </c>
      <c r="C123" s="108" t="s">
        <v>51</v>
      </c>
      <c r="D123" s="115" t="s">
        <v>136</v>
      </c>
      <c r="E123" s="116">
        <v>14800</v>
      </c>
      <c r="F123" s="108"/>
      <c r="G123" s="108"/>
      <c r="H123" s="108"/>
    </row>
    <row r="124" spans="1:8" x14ac:dyDescent="0.25">
      <c r="A124" s="118">
        <v>42989</v>
      </c>
      <c r="B124" s="108" t="s">
        <v>146</v>
      </c>
      <c r="C124" s="108" t="s">
        <v>51</v>
      </c>
      <c r="D124" s="115" t="s">
        <v>134</v>
      </c>
      <c r="E124" s="116">
        <v>20000</v>
      </c>
      <c r="F124" s="108"/>
      <c r="G124" s="108"/>
      <c r="H124" s="108"/>
    </row>
    <row r="125" spans="1:8" x14ac:dyDescent="0.25">
      <c r="A125" s="118">
        <v>42991</v>
      </c>
      <c r="B125" s="108" t="s">
        <v>146</v>
      </c>
      <c r="C125" s="108" t="s">
        <v>51</v>
      </c>
      <c r="D125" s="115" t="s">
        <v>75</v>
      </c>
      <c r="E125" s="116">
        <v>24400</v>
      </c>
      <c r="F125" s="108"/>
      <c r="G125" s="108"/>
      <c r="H125" s="108"/>
    </row>
    <row r="126" spans="1:8" x14ac:dyDescent="0.25">
      <c r="A126" s="118">
        <v>42993</v>
      </c>
      <c r="B126" s="108" t="s">
        <v>146</v>
      </c>
      <c r="C126" s="108" t="s">
        <v>51</v>
      </c>
      <c r="D126" s="115" t="s">
        <v>156</v>
      </c>
      <c r="E126" s="116">
        <v>28239.98</v>
      </c>
      <c r="F126" s="108"/>
      <c r="G126" s="108"/>
      <c r="H126" s="108"/>
    </row>
    <row r="127" spans="1:8" x14ac:dyDescent="0.25">
      <c r="A127" s="118">
        <v>42999</v>
      </c>
      <c r="B127" s="108" t="s">
        <v>146</v>
      </c>
      <c r="C127" s="108" t="s">
        <v>51</v>
      </c>
      <c r="D127" s="115" t="s">
        <v>209</v>
      </c>
      <c r="E127" s="116">
        <v>28890</v>
      </c>
      <c r="F127" s="108"/>
      <c r="G127" s="108"/>
      <c r="H127" s="108"/>
    </row>
    <row r="128" spans="1:8" x14ac:dyDescent="0.25">
      <c r="A128" s="118">
        <v>43000</v>
      </c>
      <c r="B128" s="108" t="s">
        <v>146</v>
      </c>
      <c r="C128" s="108" t="s">
        <v>51</v>
      </c>
      <c r="D128" s="115" t="s">
        <v>189</v>
      </c>
      <c r="E128" s="116">
        <v>11649.09</v>
      </c>
      <c r="F128" s="108"/>
      <c r="G128" s="108"/>
      <c r="H128" s="108"/>
    </row>
    <row r="129" spans="1:8" x14ac:dyDescent="0.25">
      <c r="A129" s="118">
        <v>43005</v>
      </c>
      <c r="B129" s="108" t="s">
        <v>146</v>
      </c>
      <c r="C129" s="108" t="s">
        <v>51</v>
      </c>
      <c r="D129" s="115" t="s">
        <v>216</v>
      </c>
      <c r="E129" s="116">
        <v>20865</v>
      </c>
      <c r="F129" s="108"/>
      <c r="G129" s="108"/>
      <c r="H129" s="108"/>
    </row>
    <row r="130" spans="1:8" x14ac:dyDescent="0.25">
      <c r="A130" s="118">
        <v>43005</v>
      </c>
      <c r="B130" s="108" t="s">
        <v>146</v>
      </c>
      <c r="C130" s="108" t="s">
        <v>51</v>
      </c>
      <c r="D130" s="115" t="s">
        <v>209</v>
      </c>
      <c r="E130" s="116">
        <v>22480</v>
      </c>
      <c r="F130" s="127"/>
      <c r="G130" s="127"/>
      <c r="H130" s="127"/>
    </row>
    <row r="131" spans="1:8" x14ac:dyDescent="0.25">
      <c r="A131" s="118">
        <v>43006</v>
      </c>
      <c r="B131" s="108" t="s">
        <v>146</v>
      </c>
      <c r="C131" s="108" t="s">
        <v>51</v>
      </c>
      <c r="D131" s="115" t="s">
        <v>75</v>
      </c>
      <c r="E131" s="116">
        <v>29990</v>
      </c>
      <c r="F131" s="127"/>
      <c r="G131" s="127"/>
      <c r="H131" s="127"/>
    </row>
    <row r="132" spans="1:8" x14ac:dyDescent="0.25">
      <c r="A132" s="118">
        <v>43010</v>
      </c>
      <c r="B132" s="108" t="s">
        <v>146</v>
      </c>
      <c r="C132" s="108" t="s">
        <v>51</v>
      </c>
      <c r="D132" s="115" t="s">
        <v>75</v>
      </c>
      <c r="E132" s="116">
        <v>4492.5</v>
      </c>
      <c r="F132" s="127"/>
      <c r="G132" s="127"/>
      <c r="H132" s="127"/>
    </row>
    <row r="133" spans="1:8" x14ac:dyDescent="0.25">
      <c r="A133" s="119">
        <v>43014</v>
      </c>
      <c r="B133" s="120" t="s">
        <v>146</v>
      </c>
      <c r="C133" s="120" t="s">
        <v>51</v>
      </c>
      <c r="D133" s="121" t="s">
        <v>198</v>
      </c>
      <c r="E133" s="116">
        <v>9451</v>
      </c>
      <c r="F133" s="122"/>
      <c r="G133" s="122"/>
      <c r="H133" s="122"/>
    </row>
    <row r="134" spans="1:8" x14ac:dyDescent="0.25">
      <c r="A134" s="119">
        <v>43017</v>
      </c>
      <c r="B134" s="120" t="s">
        <v>146</v>
      </c>
      <c r="C134" s="120" t="s">
        <v>51</v>
      </c>
      <c r="D134" s="128" t="s">
        <v>209</v>
      </c>
      <c r="E134" s="116">
        <v>3366.22</v>
      </c>
      <c r="F134" s="122"/>
      <c r="G134" s="122"/>
      <c r="H134" s="122"/>
    </row>
    <row r="135" spans="1:8" x14ac:dyDescent="0.25">
      <c r="A135" s="119">
        <v>43018</v>
      </c>
      <c r="B135" s="120" t="s">
        <v>146</v>
      </c>
      <c r="C135" s="120" t="s">
        <v>51</v>
      </c>
      <c r="D135" s="121" t="s">
        <v>93</v>
      </c>
      <c r="E135" s="116">
        <v>24826.98</v>
      </c>
      <c r="F135" s="122"/>
      <c r="G135" s="122"/>
      <c r="H135" s="122"/>
    </row>
    <row r="136" spans="1:8" x14ac:dyDescent="0.25">
      <c r="A136" s="119">
        <v>43021</v>
      </c>
      <c r="B136" s="120" t="s">
        <v>146</v>
      </c>
      <c r="C136" s="120" t="s">
        <v>51</v>
      </c>
      <c r="D136" s="121" t="s">
        <v>219</v>
      </c>
      <c r="E136" s="116">
        <v>19999.41</v>
      </c>
      <c r="F136" s="122"/>
      <c r="G136" s="122"/>
      <c r="H136" s="122"/>
    </row>
    <row r="137" spans="1:8" x14ac:dyDescent="0.25">
      <c r="A137" s="119">
        <v>43026</v>
      </c>
      <c r="B137" s="120" t="s">
        <v>146</v>
      </c>
      <c r="C137" s="120" t="s">
        <v>51</v>
      </c>
      <c r="D137" s="121" t="s">
        <v>168</v>
      </c>
      <c r="E137" s="116">
        <v>13910</v>
      </c>
      <c r="F137" s="122"/>
      <c r="G137" s="122"/>
      <c r="H137" s="122"/>
    </row>
    <row r="138" spans="1:8" x14ac:dyDescent="0.25">
      <c r="A138" s="119">
        <v>43028</v>
      </c>
      <c r="B138" s="120" t="s">
        <v>146</v>
      </c>
      <c r="C138" s="120" t="s">
        <v>51</v>
      </c>
      <c r="D138" s="121" t="s">
        <v>221</v>
      </c>
      <c r="E138" s="116">
        <v>30000</v>
      </c>
      <c r="F138" s="122"/>
      <c r="G138" s="122"/>
      <c r="H138" s="122"/>
    </row>
    <row r="139" spans="1:8" x14ac:dyDescent="0.25">
      <c r="A139" s="119">
        <v>43031</v>
      </c>
      <c r="B139" s="120" t="s">
        <v>146</v>
      </c>
      <c r="C139" s="120" t="s">
        <v>51</v>
      </c>
      <c r="D139" s="121" t="s">
        <v>223</v>
      </c>
      <c r="E139" s="116">
        <v>29999.86</v>
      </c>
      <c r="F139" s="122"/>
      <c r="G139" s="122"/>
      <c r="H139" s="122"/>
    </row>
    <row r="140" spans="1:8" x14ac:dyDescent="0.25">
      <c r="A140" s="119">
        <v>43052</v>
      </c>
      <c r="B140" s="120" t="s">
        <v>146</v>
      </c>
      <c r="C140" s="120" t="s">
        <v>51</v>
      </c>
      <c r="D140" s="121" t="s">
        <v>224</v>
      </c>
      <c r="E140" s="116">
        <v>29954.01</v>
      </c>
      <c r="F140" s="122"/>
      <c r="G140" s="122"/>
      <c r="H140" s="122"/>
    </row>
    <row r="141" spans="1:8" x14ac:dyDescent="0.25">
      <c r="A141" s="119">
        <v>43062</v>
      </c>
      <c r="B141" s="120" t="s">
        <v>146</v>
      </c>
      <c r="C141" s="120" t="s">
        <v>51</v>
      </c>
      <c r="D141" s="121" t="s">
        <v>168</v>
      </c>
      <c r="E141" s="116">
        <v>29501.99</v>
      </c>
      <c r="F141" s="122"/>
      <c r="G141" s="122"/>
      <c r="H141" s="122"/>
    </row>
    <row r="142" spans="1:8" x14ac:dyDescent="0.25">
      <c r="A142" s="119">
        <v>43066</v>
      </c>
      <c r="B142" s="120" t="s">
        <v>146</v>
      </c>
      <c r="C142" s="120" t="s">
        <v>51</v>
      </c>
      <c r="D142" s="121" t="s">
        <v>168</v>
      </c>
      <c r="E142" s="116">
        <v>17146.75</v>
      </c>
      <c r="F142" s="122"/>
      <c r="G142" s="122"/>
      <c r="H142" s="122"/>
    </row>
    <row r="143" spans="1:8" x14ac:dyDescent="0.25">
      <c r="A143" s="119">
        <v>43014</v>
      </c>
      <c r="B143" s="120" t="s">
        <v>146</v>
      </c>
      <c r="C143" s="120" t="s">
        <v>217</v>
      </c>
      <c r="D143" s="121" t="s">
        <v>189</v>
      </c>
      <c r="E143" s="116">
        <v>7167.63</v>
      </c>
      <c r="F143" s="122"/>
      <c r="G143" s="122"/>
      <c r="H143" s="122"/>
    </row>
    <row r="144" spans="1:8" x14ac:dyDescent="0.25">
      <c r="A144" s="117">
        <v>42755</v>
      </c>
      <c r="B144" s="108" t="s">
        <v>146</v>
      </c>
      <c r="C144" s="108" t="s">
        <v>54</v>
      </c>
      <c r="D144" s="115" t="s">
        <v>155</v>
      </c>
      <c r="E144" s="116">
        <v>73252.2</v>
      </c>
      <c r="F144" s="108"/>
      <c r="G144" s="108"/>
      <c r="H144" s="108"/>
    </row>
    <row r="145" spans="1:8" x14ac:dyDescent="0.25">
      <c r="A145" s="117">
        <v>42888</v>
      </c>
      <c r="B145" s="108" t="s">
        <v>146</v>
      </c>
      <c r="C145" s="108" t="s">
        <v>54</v>
      </c>
      <c r="D145" s="115" t="s">
        <v>192</v>
      </c>
      <c r="E145" s="116">
        <v>507452.59</v>
      </c>
      <c r="F145" s="108"/>
      <c r="G145" s="108"/>
      <c r="H145" s="108"/>
    </row>
    <row r="146" spans="1:8" x14ac:dyDescent="0.25">
      <c r="A146" s="119">
        <v>43018</v>
      </c>
      <c r="B146" s="120" t="s">
        <v>146</v>
      </c>
      <c r="C146" s="120" t="s">
        <v>54</v>
      </c>
      <c r="D146" s="121" t="s">
        <v>218</v>
      </c>
      <c r="E146" s="116">
        <v>185000</v>
      </c>
      <c r="F146" s="122"/>
      <c r="G146" s="122"/>
      <c r="H146" s="122"/>
    </row>
    <row r="147" spans="1:8" x14ac:dyDescent="0.25">
      <c r="A147" s="117">
        <v>42816</v>
      </c>
      <c r="B147" s="108" t="s">
        <v>151</v>
      </c>
      <c r="C147" s="108" t="s">
        <v>52</v>
      </c>
      <c r="D147" s="115" t="s">
        <v>174</v>
      </c>
      <c r="E147" s="116">
        <v>30049.99</v>
      </c>
      <c r="F147" s="108"/>
      <c r="G147" s="108"/>
      <c r="H147" s="108"/>
    </row>
    <row r="148" spans="1:8" x14ac:dyDescent="0.25">
      <c r="A148" s="117">
        <v>42915</v>
      </c>
      <c r="B148" s="108" t="s">
        <v>151</v>
      </c>
      <c r="C148" s="108" t="s">
        <v>52</v>
      </c>
      <c r="D148" s="115" t="s">
        <v>155</v>
      </c>
      <c r="E148" s="116">
        <v>56175</v>
      </c>
      <c r="F148" s="108"/>
      <c r="G148" s="108"/>
      <c r="H148" s="108"/>
    </row>
    <row r="149" spans="1:8" x14ac:dyDescent="0.25">
      <c r="A149" s="117">
        <v>42963</v>
      </c>
      <c r="B149" s="108" t="s">
        <v>151</v>
      </c>
      <c r="C149" s="108" t="s">
        <v>52</v>
      </c>
      <c r="D149" s="115" t="s">
        <v>193</v>
      </c>
      <c r="E149" s="116">
        <v>150000</v>
      </c>
      <c r="F149" s="108"/>
      <c r="G149" s="108"/>
      <c r="H149" s="108"/>
    </row>
    <row r="150" spans="1:8" x14ac:dyDescent="0.25">
      <c r="A150" s="118">
        <v>42993</v>
      </c>
      <c r="B150" s="108" t="s">
        <v>151</v>
      </c>
      <c r="C150" s="108" t="s">
        <v>52</v>
      </c>
      <c r="D150" s="115" t="s">
        <v>132</v>
      </c>
      <c r="E150" s="116">
        <v>32000</v>
      </c>
      <c r="F150" s="108"/>
      <c r="G150" s="108"/>
      <c r="H150" s="108"/>
    </row>
    <row r="151" spans="1:8" x14ac:dyDescent="0.25">
      <c r="A151" s="117">
        <v>42775</v>
      </c>
      <c r="B151" s="108" t="s">
        <v>146</v>
      </c>
      <c r="C151" s="108" t="s">
        <v>52</v>
      </c>
      <c r="D151" s="115" t="s">
        <v>75</v>
      </c>
      <c r="E151" s="116">
        <v>47415</v>
      </c>
      <c r="F151" s="108"/>
      <c r="G151" s="108"/>
      <c r="H151" s="108"/>
    </row>
    <row r="152" spans="1:8" x14ac:dyDescent="0.25">
      <c r="A152" s="117">
        <v>42829</v>
      </c>
      <c r="B152" s="108" t="s">
        <v>146</v>
      </c>
      <c r="C152" s="108" t="s">
        <v>52</v>
      </c>
      <c r="D152" s="115" t="s">
        <v>164</v>
      </c>
      <c r="E152" s="116">
        <v>375000</v>
      </c>
      <c r="F152" s="108"/>
      <c r="G152" s="108"/>
      <c r="H152" s="108"/>
    </row>
    <row r="153" spans="1:8" x14ac:dyDescent="0.25">
      <c r="A153" s="117">
        <v>42837</v>
      </c>
      <c r="B153" s="108" t="s">
        <v>146</v>
      </c>
      <c r="C153" s="108" t="s">
        <v>52</v>
      </c>
      <c r="D153" s="115" t="s">
        <v>180</v>
      </c>
      <c r="E153" s="116">
        <v>150458.04999999999</v>
      </c>
      <c r="F153" s="108"/>
      <c r="G153" s="108"/>
      <c r="H153" s="108"/>
    </row>
    <row r="154" spans="1:8" x14ac:dyDescent="0.25">
      <c r="A154" s="117">
        <v>42873</v>
      </c>
      <c r="B154" s="108" t="s">
        <v>146</v>
      </c>
      <c r="C154" s="108" t="s">
        <v>52</v>
      </c>
      <c r="D154" s="115" t="s">
        <v>75</v>
      </c>
      <c r="E154" s="116">
        <v>119205.74</v>
      </c>
      <c r="F154" s="108"/>
      <c r="G154" s="108"/>
      <c r="H154" s="108"/>
    </row>
    <row r="155" spans="1:8" x14ac:dyDescent="0.25">
      <c r="A155" s="117">
        <v>42899</v>
      </c>
      <c r="B155" s="108" t="s">
        <v>146</v>
      </c>
      <c r="C155" s="108" t="s">
        <v>52</v>
      </c>
      <c r="D155" s="115" t="s">
        <v>194</v>
      </c>
      <c r="E155" s="116">
        <v>77040</v>
      </c>
      <c r="F155" s="122"/>
      <c r="G155" s="122"/>
      <c r="H155" s="122"/>
    </row>
    <row r="156" spans="1:8" x14ac:dyDescent="0.25">
      <c r="A156" s="117">
        <v>42940</v>
      </c>
      <c r="B156" s="108" t="s">
        <v>146</v>
      </c>
      <c r="C156" s="108" t="s">
        <v>52</v>
      </c>
      <c r="D156" s="115" t="s">
        <v>198</v>
      </c>
      <c r="E156" s="116">
        <v>54619.43</v>
      </c>
      <c r="F156" s="108"/>
      <c r="G156" s="108"/>
      <c r="H156" s="108"/>
    </row>
    <row r="157" spans="1:8" x14ac:dyDescent="0.25">
      <c r="A157" s="117">
        <v>42941</v>
      </c>
      <c r="B157" s="108" t="s">
        <v>146</v>
      </c>
      <c r="C157" s="108" t="s">
        <v>52</v>
      </c>
      <c r="D157" s="115" t="s">
        <v>199</v>
      </c>
      <c r="E157" s="116">
        <v>48000</v>
      </c>
      <c r="F157" s="108"/>
      <c r="G157" s="108"/>
      <c r="H157" s="108"/>
    </row>
    <row r="158" spans="1:8" x14ac:dyDescent="0.25">
      <c r="A158" s="117">
        <v>42942</v>
      </c>
      <c r="B158" s="108" t="s">
        <v>146</v>
      </c>
      <c r="C158" s="108" t="s">
        <v>52</v>
      </c>
      <c r="D158" s="115" t="s">
        <v>120</v>
      </c>
      <c r="E158" s="116">
        <v>139000</v>
      </c>
      <c r="F158" s="108"/>
      <c r="G158" s="108"/>
      <c r="H158" s="108"/>
    </row>
    <row r="159" spans="1:8" x14ac:dyDescent="0.25">
      <c r="A159" s="117">
        <v>42948</v>
      </c>
      <c r="B159" s="108" t="s">
        <v>146</v>
      </c>
      <c r="C159" s="108" t="s">
        <v>52</v>
      </c>
      <c r="D159" s="115" t="s">
        <v>200</v>
      </c>
      <c r="E159" s="116">
        <v>63300</v>
      </c>
      <c r="F159" s="108"/>
      <c r="G159" s="108"/>
      <c r="H159" s="108"/>
    </row>
    <row r="160" spans="1:8" x14ac:dyDescent="0.25">
      <c r="A160" s="117">
        <v>42956</v>
      </c>
      <c r="B160" s="108" t="s">
        <v>146</v>
      </c>
      <c r="C160" s="108" t="s">
        <v>52</v>
      </c>
      <c r="D160" s="115" t="s">
        <v>174</v>
      </c>
      <c r="E160" s="116">
        <v>125000</v>
      </c>
      <c r="F160" s="108"/>
      <c r="G160" s="108"/>
      <c r="H160" s="108"/>
    </row>
    <row r="161" spans="1:8" x14ac:dyDescent="0.25">
      <c r="A161" s="117">
        <v>42956</v>
      </c>
      <c r="B161" s="108" t="s">
        <v>146</v>
      </c>
      <c r="C161" s="108" t="s">
        <v>52</v>
      </c>
      <c r="D161" s="115" t="s">
        <v>114</v>
      </c>
      <c r="E161" s="116">
        <v>59807.28</v>
      </c>
      <c r="F161" s="108"/>
      <c r="G161" s="108"/>
      <c r="H161" s="108"/>
    </row>
    <row r="162" spans="1:8" x14ac:dyDescent="0.25">
      <c r="A162" s="117">
        <v>42958</v>
      </c>
      <c r="B162" s="108" t="s">
        <v>146</v>
      </c>
      <c r="C162" s="108" t="s">
        <v>52</v>
      </c>
      <c r="D162" s="115" t="s">
        <v>186</v>
      </c>
      <c r="E162" s="116">
        <v>158520.5</v>
      </c>
      <c r="F162" s="108"/>
      <c r="G162" s="108"/>
      <c r="H162" s="108"/>
    </row>
    <row r="163" spans="1:8" x14ac:dyDescent="0.25">
      <c r="A163" s="117">
        <v>42964</v>
      </c>
      <c r="B163" s="108" t="s">
        <v>146</v>
      </c>
      <c r="C163" s="108" t="s">
        <v>52</v>
      </c>
      <c r="D163" s="115" t="s">
        <v>205</v>
      </c>
      <c r="E163" s="116">
        <v>4215000</v>
      </c>
      <c r="F163" s="108"/>
      <c r="G163" s="108"/>
      <c r="H163" s="108"/>
    </row>
    <row r="164" spans="1:8" x14ac:dyDescent="0.25">
      <c r="A164" s="117">
        <v>42970</v>
      </c>
      <c r="B164" s="108" t="s">
        <v>146</v>
      </c>
      <c r="C164" s="108" t="s">
        <v>52</v>
      </c>
      <c r="D164" s="115" t="s">
        <v>102</v>
      </c>
      <c r="E164" s="116">
        <v>53000</v>
      </c>
      <c r="F164" s="108"/>
      <c r="G164" s="108"/>
      <c r="H164" s="108"/>
    </row>
    <row r="165" spans="1:8" x14ac:dyDescent="0.25">
      <c r="A165" s="117">
        <v>42972</v>
      </c>
      <c r="B165" s="108" t="s">
        <v>146</v>
      </c>
      <c r="C165" s="108" t="s">
        <v>52</v>
      </c>
      <c r="D165" s="115" t="s">
        <v>195</v>
      </c>
      <c r="E165" s="116">
        <v>60000</v>
      </c>
      <c r="F165" s="108"/>
      <c r="G165" s="108"/>
      <c r="H165" s="108"/>
    </row>
    <row r="166" spans="1:8" x14ac:dyDescent="0.25">
      <c r="A166" s="118">
        <v>42979</v>
      </c>
      <c r="B166" s="108" t="s">
        <v>146</v>
      </c>
      <c r="C166" s="108" t="s">
        <v>52</v>
      </c>
      <c r="D166" s="115" t="s">
        <v>208</v>
      </c>
      <c r="E166" s="116">
        <v>50696</v>
      </c>
      <c r="F166" s="108"/>
      <c r="G166" s="108"/>
      <c r="H166" s="108"/>
    </row>
    <row r="167" spans="1:8" x14ac:dyDescent="0.25">
      <c r="A167" s="118">
        <v>42983</v>
      </c>
      <c r="B167" s="108" t="s">
        <v>146</v>
      </c>
      <c r="C167" s="108" t="s">
        <v>52</v>
      </c>
      <c r="D167" s="115" t="s">
        <v>198</v>
      </c>
      <c r="E167" s="116">
        <v>406172</v>
      </c>
      <c r="F167" s="108"/>
      <c r="G167" s="108"/>
      <c r="H167" s="108"/>
    </row>
    <row r="168" spans="1:8" x14ac:dyDescent="0.25">
      <c r="A168" s="118">
        <v>42983</v>
      </c>
      <c r="B168" s="108" t="s">
        <v>146</v>
      </c>
      <c r="C168" s="108" t="s">
        <v>52</v>
      </c>
      <c r="D168" s="115" t="s">
        <v>113</v>
      </c>
      <c r="E168" s="116">
        <v>342400</v>
      </c>
      <c r="F168" s="108"/>
      <c r="G168" s="108"/>
      <c r="H168" s="108"/>
    </row>
    <row r="169" spans="1:8" x14ac:dyDescent="0.25">
      <c r="A169" s="118">
        <v>42984</v>
      </c>
      <c r="B169" s="108" t="s">
        <v>146</v>
      </c>
      <c r="C169" s="108" t="s">
        <v>52</v>
      </c>
      <c r="D169" s="115" t="s">
        <v>198</v>
      </c>
      <c r="E169" s="116">
        <v>54313.2</v>
      </c>
      <c r="F169" s="108"/>
      <c r="G169" s="108"/>
      <c r="H169" s="108"/>
    </row>
    <row r="170" spans="1:8" x14ac:dyDescent="0.25">
      <c r="A170" s="118">
        <v>42986</v>
      </c>
      <c r="B170" s="108" t="s">
        <v>146</v>
      </c>
      <c r="C170" s="108" t="s">
        <v>52</v>
      </c>
      <c r="D170" s="115" t="s">
        <v>210</v>
      </c>
      <c r="E170" s="116">
        <v>34999.379999999997</v>
      </c>
      <c r="F170" s="108"/>
      <c r="G170" s="108"/>
      <c r="H170" s="108"/>
    </row>
    <row r="171" spans="1:8" x14ac:dyDescent="0.25">
      <c r="A171" s="118">
        <v>42986</v>
      </c>
      <c r="B171" s="108" t="s">
        <v>146</v>
      </c>
      <c r="C171" s="108" t="s">
        <v>52</v>
      </c>
      <c r="D171" s="115" t="s">
        <v>207</v>
      </c>
      <c r="E171" s="116">
        <v>57660</v>
      </c>
      <c r="F171" s="108"/>
      <c r="G171" s="108"/>
      <c r="H171" s="108"/>
    </row>
    <row r="172" spans="1:8" x14ac:dyDescent="0.25">
      <c r="A172" s="118">
        <v>42989</v>
      </c>
      <c r="B172" s="108" t="s">
        <v>146</v>
      </c>
      <c r="C172" s="108" t="s">
        <v>52</v>
      </c>
      <c r="D172" s="115" t="s">
        <v>211</v>
      </c>
      <c r="E172" s="116">
        <v>249203</v>
      </c>
      <c r="F172" s="108"/>
      <c r="G172" s="108"/>
      <c r="H172" s="108"/>
    </row>
    <row r="173" spans="1:8" x14ac:dyDescent="0.25">
      <c r="A173" s="118">
        <v>42993</v>
      </c>
      <c r="B173" s="108" t="s">
        <v>146</v>
      </c>
      <c r="C173" s="108" t="s">
        <v>52</v>
      </c>
      <c r="D173" s="115" t="s">
        <v>212</v>
      </c>
      <c r="E173" s="116">
        <v>60187.5</v>
      </c>
      <c r="F173" s="108"/>
      <c r="G173" s="108"/>
      <c r="H173" s="108"/>
    </row>
    <row r="174" spans="1:8" x14ac:dyDescent="0.25">
      <c r="A174" s="118">
        <v>42997</v>
      </c>
      <c r="B174" s="108" t="s">
        <v>146</v>
      </c>
      <c r="C174" s="108" t="s">
        <v>52</v>
      </c>
      <c r="D174" s="115" t="s">
        <v>215</v>
      </c>
      <c r="E174" s="116">
        <v>85118.5</v>
      </c>
      <c r="F174" s="108"/>
      <c r="G174" s="108"/>
      <c r="H174" s="108"/>
    </row>
    <row r="175" spans="1:8" x14ac:dyDescent="0.25">
      <c r="A175" s="118">
        <v>43005</v>
      </c>
      <c r="B175" s="108" t="s">
        <v>146</v>
      </c>
      <c r="C175" s="108" t="s">
        <v>52</v>
      </c>
      <c r="D175" s="115" t="s">
        <v>133</v>
      </c>
      <c r="E175" s="116">
        <v>99720</v>
      </c>
      <c r="F175" s="127"/>
      <c r="G175" s="127"/>
      <c r="H175" s="127"/>
    </row>
    <row r="176" spans="1:8" x14ac:dyDescent="0.25">
      <c r="A176" s="119">
        <v>43027</v>
      </c>
      <c r="B176" s="120" t="s">
        <v>146</v>
      </c>
      <c r="C176" s="120" t="s">
        <v>52</v>
      </c>
      <c r="D176" s="121" t="s">
        <v>75</v>
      </c>
      <c r="E176" s="116">
        <v>63000</v>
      </c>
      <c r="F176" s="122"/>
      <c r="G176" s="122"/>
      <c r="H176" s="122"/>
    </row>
    <row r="177" spans="1:8" x14ac:dyDescent="0.25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5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5">
      <c r="A179" s="119">
        <v>43031</v>
      </c>
      <c r="B179" s="120" t="s">
        <v>146</v>
      </c>
      <c r="C179" s="120" t="s">
        <v>52</v>
      </c>
      <c r="D179" s="121" t="s">
        <v>75</v>
      </c>
      <c r="E179" s="116">
        <v>129555</v>
      </c>
      <c r="F179" s="122"/>
      <c r="G179" s="122"/>
      <c r="H179" s="122"/>
    </row>
    <row r="180" spans="1:8" x14ac:dyDescent="0.25">
      <c r="A180" s="119">
        <v>43054</v>
      </c>
      <c r="B180" s="120" t="s">
        <v>146</v>
      </c>
      <c r="C180" s="120" t="s">
        <v>52</v>
      </c>
      <c r="D180" s="121" t="s">
        <v>225</v>
      </c>
      <c r="E180" s="116">
        <v>34154.400000000001</v>
      </c>
      <c r="F180" s="122"/>
      <c r="G180" s="122"/>
      <c r="H180" s="122"/>
    </row>
    <row r="181" spans="1:8" x14ac:dyDescent="0.25">
      <c r="A181" s="119">
        <v>43054</v>
      </c>
      <c r="B181" s="120" t="s">
        <v>146</v>
      </c>
      <c r="C181" s="120" t="s">
        <v>52</v>
      </c>
      <c r="D181" s="121" t="s">
        <v>226</v>
      </c>
      <c r="E181" s="116">
        <v>38500</v>
      </c>
      <c r="F181" s="122"/>
      <c r="G181" s="122"/>
      <c r="H181" s="122"/>
    </row>
    <row r="182" spans="1:8" x14ac:dyDescent="0.25">
      <c r="A182" s="119">
        <v>43059</v>
      </c>
      <c r="B182" s="120" t="s">
        <v>146</v>
      </c>
      <c r="C182" s="120" t="s">
        <v>52</v>
      </c>
      <c r="D182" s="115" t="s">
        <v>198</v>
      </c>
      <c r="E182" s="116">
        <v>249116.33</v>
      </c>
      <c r="F182" s="122"/>
      <c r="G182" s="122"/>
      <c r="H182" s="122"/>
    </row>
    <row r="183" spans="1:8" x14ac:dyDescent="0.25">
      <c r="A183" s="119">
        <v>43061</v>
      </c>
      <c r="B183" s="120" t="s">
        <v>146</v>
      </c>
      <c r="C183" s="120" t="s">
        <v>52</v>
      </c>
      <c r="D183" s="121" t="s">
        <v>230</v>
      </c>
      <c r="E183" s="116">
        <v>87000</v>
      </c>
      <c r="F183" s="122"/>
      <c r="G183" s="122"/>
      <c r="H183" s="122"/>
    </row>
    <row r="184" spans="1:8" x14ac:dyDescent="0.25">
      <c r="A184" s="119">
        <v>43062</v>
      </c>
      <c r="B184" s="120" t="s">
        <v>146</v>
      </c>
      <c r="C184" s="120" t="s">
        <v>52</v>
      </c>
      <c r="D184" s="121" t="s">
        <v>198</v>
      </c>
      <c r="E184" s="116">
        <v>38092</v>
      </c>
      <c r="F184" s="122"/>
      <c r="G184" s="122"/>
      <c r="H184" s="122"/>
    </row>
    <row r="185" spans="1:8" x14ac:dyDescent="0.25">
      <c r="A185" s="119">
        <v>43066</v>
      </c>
      <c r="B185" s="120" t="s">
        <v>146</v>
      </c>
      <c r="C185" s="120" t="s">
        <v>52</v>
      </c>
      <c r="D185" s="121" t="s">
        <v>76</v>
      </c>
      <c r="E185" s="116">
        <v>227836.15</v>
      </c>
      <c r="F185" s="122"/>
      <c r="G185" s="122"/>
      <c r="H185" s="122"/>
    </row>
    <row r="186" spans="1:8" x14ac:dyDescent="0.25">
      <c r="A186" s="117">
        <v>42956</v>
      </c>
      <c r="B186" s="108" t="s">
        <v>202</v>
      </c>
      <c r="C186" s="108" t="s">
        <v>52</v>
      </c>
      <c r="D186" s="115" t="s">
        <v>203</v>
      </c>
      <c r="E186" s="116">
        <v>4685000</v>
      </c>
      <c r="F186" s="108"/>
      <c r="G186" s="108"/>
      <c r="H186" s="108"/>
    </row>
    <row r="187" spans="1:8" x14ac:dyDescent="0.25">
      <c r="A187" s="117">
        <v>42786</v>
      </c>
      <c r="B187" s="108" t="s">
        <v>151</v>
      </c>
      <c r="C187" s="108" t="s">
        <v>53</v>
      </c>
      <c r="D187" s="115" t="s">
        <v>167</v>
      </c>
      <c r="E187" s="116">
        <v>1680000</v>
      </c>
      <c r="F187" s="108"/>
      <c r="G187" s="108"/>
      <c r="H187" s="108"/>
    </row>
    <row r="188" spans="1:8" x14ac:dyDescent="0.25">
      <c r="A188" s="117">
        <v>42929</v>
      </c>
      <c r="B188" s="108" t="s">
        <v>151</v>
      </c>
      <c r="C188" s="108" t="s">
        <v>53</v>
      </c>
      <c r="D188" s="115" t="s">
        <v>168</v>
      </c>
      <c r="E188" s="116">
        <v>6163151.9400000004</v>
      </c>
      <c r="F188" s="108"/>
      <c r="G188" s="108"/>
      <c r="H188" s="108"/>
    </row>
    <row r="189" spans="1:8" x14ac:dyDescent="0.25">
      <c r="A189" s="117">
        <v>42951</v>
      </c>
      <c r="B189" s="108" t="s">
        <v>151</v>
      </c>
      <c r="C189" s="108" t="s">
        <v>53</v>
      </c>
      <c r="D189" s="115" t="s">
        <v>201</v>
      </c>
      <c r="E189" s="116">
        <v>159500000</v>
      </c>
      <c r="F189" s="108"/>
      <c r="G189" s="108"/>
      <c r="H189" s="108"/>
    </row>
    <row r="190" spans="1:8" x14ac:dyDescent="0.25">
      <c r="A190" s="117">
        <v>42963</v>
      </c>
      <c r="B190" s="108" t="s">
        <v>151</v>
      </c>
      <c r="C190" s="108" t="s">
        <v>53</v>
      </c>
      <c r="D190" s="115" t="s">
        <v>113</v>
      </c>
      <c r="E190" s="116">
        <v>14445000</v>
      </c>
      <c r="F190" s="108"/>
      <c r="G190" s="108"/>
      <c r="H190" s="108"/>
    </row>
    <row r="191" spans="1:8" x14ac:dyDescent="0.25">
      <c r="A191" s="118">
        <v>42993</v>
      </c>
      <c r="B191" s="108" t="s">
        <v>151</v>
      </c>
      <c r="C191" s="108" t="s">
        <v>53</v>
      </c>
      <c r="D191" s="115" t="s">
        <v>213</v>
      </c>
      <c r="E191" s="116">
        <v>107620.21</v>
      </c>
      <c r="F191" s="108"/>
      <c r="G191" s="108"/>
      <c r="H191" s="108"/>
    </row>
    <row r="192" spans="1:8" x14ac:dyDescent="0.25">
      <c r="A192" s="119">
        <v>43034</v>
      </c>
      <c r="B192" s="120" t="s">
        <v>151</v>
      </c>
      <c r="C192" s="120" t="s">
        <v>53</v>
      </c>
      <c r="D192" s="121" t="s">
        <v>213</v>
      </c>
      <c r="E192" s="116">
        <v>107273.08</v>
      </c>
      <c r="F192" s="122"/>
      <c r="G192" s="122"/>
      <c r="H192" s="122"/>
    </row>
    <row r="193" spans="1:8" x14ac:dyDescent="0.25">
      <c r="A193" s="119">
        <v>43060</v>
      </c>
      <c r="B193" s="120" t="s">
        <v>151</v>
      </c>
      <c r="C193" s="120" t="s">
        <v>53</v>
      </c>
      <c r="D193" s="121" t="s">
        <v>228</v>
      </c>
      <c r="E193" s="116">
        <v>1000000</v>
      </c>
      <c r="F193" s="122"/>
      <c r="G193" s="122"/>
      <c r="H193" s="122"/>
    </row>
    <row r="194" spans="1:8" x14ac:dyDescent="0.25">
      <c r="A194" s="119">
        <v>43060</v>
      </c>
      <c r="B194" s="120" t="s">
        <v>151</v>
      </c>
      <c r="C194" s="120" t="s">
        <v>53</v>
      </c>
      <c r="D194" s="121" t="s">
        <v>213</v>
      </c>
      <c r="E194" s="116">
        <v>1832004</v>
      </c>
      <c r="F194" s="122"/>
      <c r="G194" s="122"/>
      <c r="H194" s="122"/>
    </row>
    <row r="195" spans="1:8" x14ac:dyDescent="0.25">
      <c r="A195" s="117">
        <v>42766</v>
      </c>
      <c r="B195" s="108" t="s">
        <v>146</v>
      </c>
      <c r="C195" s="108" t="s">
        <v>53</v>
      </c>
      <c r="D195" s="115" t="s">
        <v>156</v>
      </c>
      <c r="E195" s="116">
        <v>1695370</v>
      </c>
      <c r="F195" s="108"/>
      <c r="G195" s="108"/>
      <c r="H195" s="108"/>
    </row>
    <row r="196" spans="1:8" x14ac:dyDescent="0.25">
      <c r="A196" s="117">
        <v>42766</v>
      </c>
      <c r="B196" s="108" t="s">
        <v>146</v>
      </c>
      <c r="C196" s="108" t="s">
        <v>53</v>
      </c>
      <c r="D196" s="115" t="s">
        <v>161</v>
      </c>
      <c r="E196" s="116">
        <v>662769</v>
      </c>
      <c r="F196" s="108"/>
      <c r="G196" s="108"/>
      <c r="H196" s="108"/>
    </row>
    <row r="197" spans="1:8" x14ac:dyDescent="0.25">
      <c r="A197" s="117">
        <v>42902</v>
      </c>
      <c r="B197" s="108" t="s">
        <v>146</v>
      </c>
      <c r="C197" s="108" t="s">
        <v>53</v>
      </c>
      <c r="D197" s="115" t="s">
        <v>195</v>
      </c>
      <c r="E197" s="116">
        <v>180000</v>
      </c>
      <c r="F197" s="108"/>
      <c r="G197" s="108"/>
      <c r="H197" s="108"/>
    </row>
    <row r="198" spans="1:8" x14ac:dyDescent="0.25">
      <c r="A198" s="119">
        <v>43021</v>
      </c>
      <c r="B198" s="120" t="s">
        <v>146</v>
      </c>
      <c r="C198" s="120" t="s">
        <v>53</v>
      </c>
      <c r="D198" s="121" t="s">
        <v>82</v>
      </c>
      <c r="E198" s="116">
        <v>857001</v>
      </c>
      <c r="F198" s="122"/>
      <c r="G198" s="122"/>
      <c r="H198" s="122"/>
    </row>
    <row r="199" spans="1:8" x14ac:dyDescent="0.25">
      <c r="A199" s="119">
        <v>43069</v>
      </c>
      <c r="B199" s="120" t="s">
        <v>146</v>
      </c>
      <c r="C199" s="120" t="s">
        <v>53</v>
      </c>
      <c r="D199" s="121" t="s">
        <v>231</v>
      </c>
      <c r="E199" s="116">
        <v>610000</v>
      </c>
      <c r="F199" s="122"/>
      <c r="G199" s="122"/>
      <c r="H199" s="122"/>
    </row>
    <row r="200" spans="1:8" x14ac:dyDescent="0.25">
      <c r="A200" s="117">
        <v>42779</v>
      </c>
      <c r="B200" s="108" t="s">
        <v>151</v>
      </c>
      <c r="C200" s="108" t="s">
        <v>152</v>
      </c>
      <c r="D200" s="115" t="s">
        <v>166</v>
      </c>
      <c r="E200" s="116">
        <v>235885.25</v>
      </c>
      <c r="F200" s="108"/>
      <c r="G200" s="108"/>
      <c r="H200" s="108"/>
    </row>
    <row r="201" spans="1:8" x14ac:dyDescent="0.25">
      <c r="A201" s="119">
        <v>43061</v>
      </c>
      <c r="B201" s="120" t="s">
        <v>146</v>
      </c>
      <c r="C201" s="108" t="s">
        <v>152</v>
      </c>
      <c r="D201" s="121" t="s">
        <v>194</v>
      </c>
      <c r="E201" s="116">
        <v>96254.53</v>
      </c>
      <c r="F201" s="122"/>
      <c r="G201" s="122"/>
      <c r="H201" s="122"/>
    </row>
    <row r="202" spans="1:8" x14ac:dyDescent="0.25">
      <c r="A202" s="119">
        <v>43054</v>
      </c>
      <c r="B202" s="120" t="s">
        <v>146</v>
      </c>
      <c r="C202" s="108" t="s">
        <v>152</v>
      </c>
      <c r="D202" s="121" t="s">
        <v>227</v>
      </c>
      <c r="E202" s="116">
        <v>100</v>
      </c>
      <c r="F202" s="122"/>
      <c r="G202" s="122"/>
      <c r="H202" s="122"/>
    </row>
    <row r="203" spans="1:8" x14ac:dyDescent="0.25">
      <c r="C203" s="139">
        <v>118</v>
      </c>
      <c r="E203" s="138">
        <f>SUM(E85:E202)</f>
        <v>305544993.88999999</v>
      </c>
    </row>
    <row r="204" spans="1:8" x14ac:dyDescent="0.25">
      <c r="C204" s="140">
        <f>+C203+C84+C52+C45+C34+C31+C24+C15</f>
        <v>191</v>
      </c>
      <c r="E204" s="137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14">
        <v>42835</v>
      </c>
      <c r="B2" s="107" t="s">
        <v>151</v>
      </c>
      <c r="C2" s="107" t="s">
        <v>56</v>
      </c>
      <c r="D2" s="112" t="s">
        <v>156</v>
      </c>
      <c r="E2" s="135">
        <v>12000000</v>
      </c>
      <c r="F2" s="107" t="s">
        <v>147</v>
      </c>
      <c r="G2" s="107" t="s">
        <v>148</v>
      </c>
      <c r="H2" s="107" t="s">
        <v>159</v>
      </c>
    </row>
    <row r="3" spans="1:8" x14ac:dyDescent="0.25">
      <c r="A3" s="114">
        <v>42891</v>
      </c>
      <c r="B3" s="107" t="s">
        <v>151</v>
      </c>
      <c r="C3" s="107" t="s">
        <v>56</v>
      </c>
      <c r="D3" s="115" t="s">
        <v>193</v>
      </c>
      <c r="E3" s="116">
        <v>18000000</v>
      </c>
      <c r="F3" s="108" t="s">
        <v>147</v>
      </c>
      <c r="G3" s="107" t="s">
        <v>148</v>
      </c>
      <c r="H3" s="107" t="s">
        <v>157</v>
      </c>
    </row>
    <row r="4" spans="1:8" x14ac:dyDescent="0.25">
      <c r="A4" s="117">
        <v>42919</v>
      </c>
      <c r="B4" s="108" t="s">
        <v>151</v>
      </c>
      <c r="C4" s="108" t="s">
        <v>56</v>
      </c>
      <c r="D4" s="115" t="s">
        <v>81</v>
      </c>
      <c r="E4" s="116">
        <v>3716003</v>
      </c>
      <c r="F4" s="108"/>
      <c r="G4" s="108"/>
      <c r="H4" s="108"/>
    </row>
    <row r="5" spans="1:8" x14ac:dyDescent="0.25">
      <c r="A5" s="118">
        <v>42993</v>
      </c>
      <c r="B5" s="108" t="s">
        <v>151</v>
      </c>
      <c r="C5" s="108" t="s">
        <v>56</v>
      </c>
      <c r="D5" s="115" t="s">
        <v>201</v>
      </c>
      <c r="E5" s="116">
        <v>12945596.060000001</v>
      </c>
      <c r="F5" s="108"/>
      <c r="G5" s="108"/>
      <c r="H5" s="108"/>
    </row>
    <row r="6" spans="1:8" x14ac:dyDescent="0.25">
      <c r="A6" s="118">
        <v>42993</v>
      </c>
      <c r="B6" s="108" t="s">
        <v>151</v>
      </c>
      <c r="C6" s="108" t="s">
        <v>56</v>
      </c>
      <c r="D6" s="115" t="s">
        <v>201</v>
      </c>
      <c r="E6" s="116">
        <v>12945596.060000001</v>
      </c>
      <c r="F6" s="108"/>
      <c r="G6" s="108"/>
      <c r="H6" s="108"/>
    </row>
    <row r="7" spans="1:8" x14ac:dyDescent="0.25">
      <c r="A7" s="118">
        <v>42993</v>
      </c>
      <c r="B7" s="108" t="s">
        <v>151</v>
      </c>
      <c r="C7" s="108" t="s">
        <v>56</v>
      </c>
      <c r="D7" s="115" t="s">
        <v>214</v>
      </c>
      <c r="E7" s="116">
        <v>43666342.619999997</v>
      </c>
      <c r="F7" s="108"/>
      <c r="G7" s="108"/>
      <c r="H7" s="108"/>
    </row>
    <row r="8" spans="1:8" x14ac:dyDescent="0.25">
      <c r="A8" s="118">
        <v>42993</v>
      </c>
      <c r="B8" s="108" t="s">
        <v>151</v>
      </c>
      <c r="C8" s="108" t="s">
        <v>56</v>
      </c>
      <c r="D8" s="115" t="s">
        <v>201</v>
      </c>
      <c r="E8" s="116">
        <v>23052257.41</v>
      </c>
      <c r="F8" s="108"/>
      <c r="G8" s="108"/>
      <c r="H8" s="108"/>
    </row>
    <row r="9" spans="1:8" x14ac:dyDescent="0.25">
      <c r="A9" s="117">
        <v>42870</v>
      </c>
      <c r="B9" s="108" t="s">
        <v>146</v>
      </c>
      <c r="C9" s="108" t="s">
        <v>56</v>
      </c>
      <c r="D9" s="115" t="s">
        <v>161</v>
      </c>
      <c r="E9" s="116">
        <v>3210267.5</v>
      </c>
      <c r="F9" s="108"/>
      <c r="G9" s="108"/>
      <c r="H9" s="108"/>
    </row>
    <row r="10" spans="1:8" x14ac:dyDescent="0.25">
      <c r="A10" s="119">
        <v>43060</v>
      </c>
      <c r="B10" s="120" t="s">
        <v>146</v>
      </c>
      <c r="C10" s="120" t="s">
        <v>56</v>
      </c>
      <c r="D10" s="121" t="s">
        <v>130</v>
      </c>
      <c r="E10" s="116">
        <v>1669200</v>
      </c>
      <c r="F10" s="122"/>
      <c r="G10" s="122"/>
      <c r="H10" s="122"/>
    </row>
    <row r="11" spans="1:8" x14ac:dyDescent="0.25">
      <c r="A11" s="119"/>
      <c r="B11" s="120"/>
      <c r="C11" s="131">
        <v>9</v>
      </c>
      <c r="D11" s="136"/>
      <c r="E11" s="123">
        <f>SUM(E2:E10)</f>
        <v>131205262.65000001</v>
      </c>
      <c r="F11" s="122"/>
      <c r="G11" s="122"/>
      <c r="H11" s="122"/>
    </row>
    <row r="12" spans="1:8" x14ac:dyDescent="0.25">
      <c r="A12" s="117">
        <v>42852</v>
      </c>
      <c r="B12" s="108" t="s">
        <v>151</v>
      </c>
      <c r="C12" s="108" t="s">
        <v>85</v>
      </c>
      <c r="D12" s="115" t="s">
        <v>181</v>
      </c>
      <c r="E12" s="116">
        <v>826000</v>
      </c>
      <c r="F12" s="108" t="s">
        <v>147</v>
      </c>
      <c r="G12" s="108" t="s">
        <v>148</v>
      </c>
      <c r="H12" s="108" t="s">
        <v>185</v>
      </c>
    </row>
    <row r="13" spans="1:8" x14ac:dyDescent="0.25">
      <c r="A13" s="117">
        <v>42978</v>
      </c>
      <c r="B13" s="108" t="s">
        <v>151</v>
      </c>
      <c r="C13" s="108" t="s">
        <v>85</v>
      </c>
      <c r="D13" s="115" t="s">
        <v>110</v>
      </c>
      <c r="E13" s="116">
        <v>292110</v>
      </c>
      <c r="F13" s="108"/>
      <c r="G13" s="108"/>
      <c r="H13" s="108"/>
    </row>
    <row r="14" spans="1:8" x14ac:dyDescent="0.25">
      <c r="A14" s="119">
        <v>43025</v>
      </c>
      <c r="B14" s="120" t="s">
        <v>151</v>
      </c>
      <c r="C14" s="120" t="s">
        <v>85</v>
      </c>
      <c r="D14" s="121" t="s">
        <v>220</v>
      </c>
      <c r="E14" s="116">
        <v>52965</v>
      </c>
      <c r="F14" s="122"/>
      <c r="G14" s="122"/>
      <c r="H14" s="122"/>
    </row>
    <row r="15" spans="1:8" x14ac:dyDescent="0.25">
      <c r="A15" s="117">
        <v>42849</v>
      </c>
      <c r="B15" s="108" t="s">
        <v>182</v>
      </c>
      <c r="C15" s="108" t="s">
        <v>85</v>
      </c>
      <c r="D15" s="115" t="s">
        <v>181</v>
      </c>
      <c r="E15" s="116">
        <v>826000</v>
      </c>
      <c r="F15" s="108" t="s">
        <v>147</v>
      </c>
      <c r="G15" s="108" t="s">
        <v>148</v>
      </c>
      <c r="H15" s="108" t="s">
        <v>183</v>
      </c>
    </row>
    <row r="16" spans="1:8" x14ac:dyDescent="0.25">
      <c r="A16" s="117"/>
      <c r="B16" s="108"/>
      <c r="C16" s="134">
        <v>4</v>
      </c>
      <c r="D16" s="133"/>
      <c r="E16" s="123">
        <f>SUM(E12:E15)</f>
        <v>1997075</v>
      </c>
      <c r="F16" s="108"/>
      <c r="G16" s="108"/>
      <c r="H16" s="108"/>
    </row>
    <row r="17" spans="1:8" x14ac:dyDescent="0.25">
      <c r="A17" s="117">
        <v>42786</v>
      </c>
      <c r="B17" s="108" t="s">
        <v>151</v>
      </c>
      <c r="C17" s="108" t="s">
        <v>51</v>
      </c>
      <c r="D17" s="115" t="s">
        <v>168</v>
      </c>
      <c r="E17" s="116">
        <v>19501.55</v>
      </c>
      <c r="F17" s="108"/>
      <c r="G17" s="108"/>
      <c r="H17" s="108"/>
    </row>
    <row r="18" spans="1:8" x14ac:dyDescent="0.25">
      <c r="A18" s="117">
        <v>42811</v>
      </c>
      <c r="B18" s="108" t="s">
        <v>151</v>
      </c>
      <c r="C18" s="108" t="s">
        <v>51</v>
      </c>
      <c r="D18" s="115" t="s">
        <v>173</v>
      </c>
      <c r="E18" s="116">
        <v>25011.25</v>
      </c>
      <c r="F18" s="108" t="s">
        <v>147</v>
      </c>
      <c r="G18" s="108" t="s">
        <v>148</v>
      </c>
      <c r="H18" s="108" t="s">
        <v>160</v>
      </c>
    </row>
    <row r="19" spans="1:8" x14ac:dyDescent="0.25">
      <c r="A19" s="117">
        <v>42816</v>
      </c>
      <c r="B19" s="108" t="s">
        <v>151</v>
      </c>
      <c r="C19" s="108" t="s">
        <v>51</v>
      </c>
      <c r="D19" s="115" t="s">
        <v>174</v>
      </c>
      <c r="E19" s="116">
        <v>9437.4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42831</v>
      </c>
      <c r="B20" s="108" t="s">
        <v>151</v>
      </c>
      <c r="C20" s="108" t="s">
        <v>51</v>
      </c>
      <c r="D20" s="115" t="s">
        <v>178</v>
      </c>
      <c r="E20" s="116">
        <v>5760</v>
      </c>
      <c r="F20" s="108"/>
      <c r="G20" s="108"/>
      <c r="H20" s="108"/>
    </row>
    <row r="21" spans="1:8" x14ac:dyDescent="0.25">
      <c r="A21" s="117">
        <v>42835</v>
      </c>
      <c r="B21" s="108" t="s">
        <v>151</v>
      </c>
      <c r="C21" s="108" t="s">
        <v>51</v>
      </c>
      <c r="D21" s="115" t="s">
        <v>175</v>
      </c>
      <c r="E21" s="116">
        <v>29974.11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42870</v>
      </c>
      <c r="B22" s="108" t="s">
        <v>151</v>
      </c>
      <c r="C22" s="108" t="s">
        <v>51</v>
      </c>
      <c r="D22" s="115" t="s">
        <v>191</v>
      </c>
      <c r="E22" s="116">
        <v>29954.65</v>
      </c>
      <c r="F22" s="108"/>
      <c r="G22" s="108"/>
      <c r="H22" s="108"/>
    </row>
    <row r="23" spans="1:8" x14ac:dyDescent="0.25">
      <c r="A23" s="117">
        <v>42755</v>
      </c>
      <c r="B23" s="108" t="s">
        <v>146</v>
      </c>
      <c r="C23" s="108" t="s">
        <v>51</v>
      </c>
      <c r="D23" s="115" t="s">
        <v>84</v>
      </c>
      <c r="E23" s="116">
        <v>30000</v>
      </c>
      <c r="F23" s="108" t="s">
        <v>147</v>
      </c>
      <c r="G23" s="108" t="s">
        <v>148</v>
      </c>
      <c r="H23" s="108" t="s">
        <v>149</v>
      </c>
    </row>
    <row r="24" spans="1:8" x14ac:dyDescent="0.25">
      <c r="A24" s="117">
        <v>42755</v>
      </c>
      <c r="B24" s="108" t="s">
        <v>146</v>
      </c>
      <c r="C24" s="108" t="s">
        <v>51</v>
      </c>
      <c r="D24" s="115" t="s">
        <v>156</v>
      </c>
      <c r="E24" s="116">
        <v>8100</v>
      </c>
      <c r="F24" s="108" t="s">
        <v>147</v>
      </c>
      <c r="G24" s="108" t="s">
        <v>148</v>
      </c>
      <c r="H24" s="108" t="s">
        <v>149</v>
      </c>
    </row>
    <row r="25" spans="1:8" x14ac:dyDescent="0.25">
      <c r="A25" s="117">
        <v>42758</v>
      </c>
      <c r="B25" s="108" t="s">
        <v>146</v>
      </c>
      <c r="C25" s="108" t="s">
        <v>51</v>
      </c>
      <c r="D25" s="115" t="s">
        <v>156</v>
      </c>
      <c r="E25" s="116">
        <v>8000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42761</v>
      </c>
      <c r="B26" s="108" t="s">
        <v>146</v>
      </c>
      <c r="C26" s="108" t="s">
        <v>51</v>
      </c>
      <c r="D26" s="115" t="s">
        <v>156</v>
      </c>
      <c r="E26" s="116">
        <v>11246.83</v>
      </c>
      <c r="F26" s="108" t="s">
        <v>147</v>
      </c>
      <c r="G26" s="108" t="s">
        <v>148</v>
      </c>
      <c r="H26" s="108" t="s">
        <v>159</v>
      </c>
    </row>
    <row r="27" spans="1:8" x14ac:dyDescent="0.25">
      <c r="A27" s="117">
        <v>42761</v>
      </c>
      <c r="B27" s="108" t="s">
        <v>146</v>
      </c>
      <c r="C27" s="108" t="s">
        <v>51</v>
      </c>
      <c r="D27" s="115" t="s">
        <v>83</v>
      </c>
      <c r="E27" s="116">
        <v>30000</v>
      </c>
      <c r="F27" s="108" t="s">
        <v>147</v>
      </c>
      <c r="G27" s="108" t="s">
        <v>148</v>
      </c>
      <c r="H27" s="108" t="s">
        <v>160</v>
      </c>
    </row>
    <row r="28" spans="1:8" x14ac:dyDescent="0.25">
      <c r="A28" s="117">
        <v>42768</v>
      </c>
      <c r="B28" s="108" t="s">
        <v>146</v>
      </c>
      <c r="C28" s="108" t="s">
        <v>51</v>
      </c>
      <c r="D28" s="115" t="s">
        <v>163</v>
      </c>
      <c r="E28" s="116">
        <v>33500</v>
      </c>
      <c r="F28" s="108" t="s">
        <v>147</v>
      </c>
      <c r="G28" s="108" t="s">
        <v>148</v>
      </c>
      <c r="H28" s="108" t="s">
        <v>149</v>
      </c>
    </row>
    <row r="29" spans="1:8" x14ac:dyDescent="0.25">
      <c r="A29" s="117">
        <v>42779</v>
      </c>
      <c r="B29" s="108" t="s">
        <v>146</v>
      </c>
      <c r="C29" s="108" t="s">
        <v>51</v>
      </c>
      <c r="D29" s="115" t="s">
        <v>80</v>
      </c>
      <c r="E29" s="116">
        <v>29886.75</v>
      </c>
      <c r="F29" s="108" t="s">
        <v>147</v>
      </c>
      <c r="G29" s="108" t="s">
        <v>148</v>
      </c>
      <c r="H29" s="108" t="s">
        <v>149</v>
      </c>
    </row>
    <row r="30" spans="1:8" x14ac:dyDescent="0.25">
      <c r="A30" s="117">
        <v>42786</v>
      </c>
      <c r="B30" s="108" t="s">
        <v>146</v>
      </c>
      <c r="C30" s="108" t="s">
        <v>51</v>
      </c>
      <c r="D30" s="115" t="s">
        <v>91</v>
      </c>
      <c r="E30" s="116">
        <v>18928</v>
      </c>
      <c r="F30" s="108" t="s">
        <v>147</v>
      </c>
      <c r="G30" s="108" t="s">
        <v>148</v>
      </c>
      <c r="H30" s="108" t="s">
        <v>160</v>
      </c>
    </row>
    <row r="31" spans="1:8" x14ac:dyDescent="0.25">
      <c r="A31" s="117">
        <v>42786</v>
      </c>
      <c r="B31" s="108" t="s">
        <v>146</v>
      </c>
      <c r="C31" s="108" t="s">
        <v>51</v>
      </c>
      <c r="D31" s="115" t="s">
        <v>169</v>
      </c>
      <c r="E31" s="116">
        <v>12958.66</v>
      </c>
      <c r="F31" s="108" t="s">
        <v>147</v>
      </c>
      <c r="G31" s="108" t="s">
        <v>148</v>
      </c>
      <c r="H31" s="108" t="s">
        <v>160</v>
      </c>
    </row>
    <row r="32" spans="1:8" x14ac:dyDescent="0.25">
      <c r="A32" s="117">
        <v>42786</v>
      </c>
      <c r="B32" s="108" t="s">
        <v>146</v>
      </c>
      <c r="C32" s="108" t="s">
        <v>51</v>
      </c>
      <c r="D32" s="115" t="s">
        <v>90</v>
      </c>
      <c r="E32" s="116">
        <v>25730</v>
      </c>
      <c r="F32" s="108" t="s">
        <v>147</v>
      </c>
      <c r="G32" s="108" t="s">
        <v>148</v>
      </c>
      <c r="H32" s="108" t="s">
        <v>157</v>
      </c>
    </row>
    <row r="33" spans="1:8" x14ac:dyDescent="0.25">
      <c r="A33" s="117">
        <v>42786</v>
      </c>
      <c r="B33" s="108" t="s">
        <v>146</v>
      </c>
      <c r="C33" s="108" t="s">
        <v>51</v>
      </c>
      <c r="D33" s="115" t="s">
        <v>90</v>
      </c>
      <c r="E33" s="116">
        <v>20000</v>
      </c>
      <c r="F33" s="108" t="s">
        <v>147</v>
      </c>
      <c r="G33" s="108" t="s">
        <v>148</v>
      </c>
      <c r="H33" s="108" t="s">
        <v>149</v>
      </c>
    </row>
    <row r="34" spans="1:8" x14ac:dyDescent="0.25">
      <c r="A34" s="117">
        <v>42787</v>
      </c>
      <c r="B34" s="108" t="s">
        <v>146</v>
      </c>
      <c r="C34" s="108" t="s">
        <v>51</v>
      </c>
      <c r="D34" s="115" t="s">
        <v>170</v>
      </c>
      <c r="E34" s="116">
        <v>12250</v>
      </c>
      <c r="F34" s="108" t="s">
        <v>147</v>
      </c>
      <c r="G34" s="108" t="s">
        <v>148</v>
      </c>
      <c r="H34" s="108" t="s">
        <v>149</v>
      </c>
    </row>
    <row r="35" spans="1:8" x14ac:dyDescent="0.25">
      <c r="A35" s="117">
        <v>42790</v>
      </c>
      <c r="B35" s="108" t="s">
        <v>146</v>
      </c>
      <c r="C35" s="108" t="s">
        <v>51</v>
      </c>
      <c r="D35" s="115" t="s">
        <v>155</v>
      </c>
      <c r="E35" s="116">
        <v>15087</v>
      </c>
      <c r="F35" s="108"/>
      <c r="G35" s="108"/>
      <c r="H35" s="108"/>
    </row>
    <row r="36" spans="1:8" x14ac:dyDescent="0.25">
      <c r="A36" s="117">
        <v>42790</v>
      </c>
      <c r="B36" s="108" t="s">
        <v>146</v>
      </c>
      <c r="C36" s="108" t="s">
        <v>51</v>
      </c>
      <c r="D36" s="115" t="s">
        <v>95</v>
      </c>
      <c r="E36" s="116">
        <v>14500</v>
      </c>
      <c r="F36" s="108" t="s">
        <v>147</v>
      </c>
      <c r="G36" s="108" t="s">
        <v>148</v>
      </c>
      <c r="H36" s="108" t="s">
        <v>149</v>
      </c>
    </row>
    <row r="37" spans="1:8" x14ac:dyDescent="0.25">
      <c r="A37" s="117">
        <v>42790</v>
      </c>
      <c r="B37" s="108" t="s">
        <v>146</v>
      </c>
      <c r="C37" s="108" t="s">
        <v>51</v>
      </c>
      <c r="D37" s="115" t="s">
        <v>156</v>
      </c>
      <c r="E37" s="116">
        <v>30000</v>
      </c>
      <c r="F37" s="108" t="s">
        <v>147</v>
      </c>
      <c r="G37" s="108" t="s">
        <v>148</v>
      </c>
      <c r="H37" s="108" t="s">
        <v>160</v>
      </c>
    </row>
    <row r="38" spans="1:8" x14ac:dyDescent="0.25">
      <c r="A38" s="117">
        <v>42803</v>
      </c>
      <c r="B38" s="108" t="s">
        <v>146</v>
      </c>
      <c r="C38" s="108" t="s">
        <v>51</v>
      </c>
      <c r="D38" s="115" t="s">
        <v>172</v>
      </c>
      <c r="E38" s="116">
        <v>20325</v>
      </c>
      <c r="F38" s="108" t="s">
        <v>147</v>
      </c>
      <c r="G38" s="108" t="s">
        <v>148</v>
      </c>
      <c r="H38" s="108" t="s">
        <v>157</v>
      </c>
    </row>
    <row r="39" spans="1:8" x14ac:dyDescent="0.25">
      <c r="A39" s="117">
        <v>42807</v>
      </c>
      <c r="B39" s="108" t="s">
        <v>146</v>
      </c>
      <c r="C39" s="108" t="s">
        <v>51</v>
      </c>
      <c r="D39" s="115" t="s">
        <v>172</v>
      </c>
      <c r="E39" s="116">
        <v>25680</v>
      </c>
      <c r="F39" s="108" t="s">
        <v>147</v>
      </c>
      <c r="G39" s="108" t="s">
        <v>148</v>
      </c>
      <c r="H39" s="108" t="s">
        <v>149</v>
      </c>
    </row>
    <row r="40" spans="1:8" x14ac:dyDescent="0.25">
      <c r="A40" s="117">
        <v>42810</v>
      </c>
      <c r="B40" s="108" t="s">
        <v>146</v>
      </c>
      <c r="C40" s="108" t="s">
        <v>51</v>
      </c>
      <c r="D40" s="115" t="s">
        <v>156</v>
      </c>
      <c r="E40" s="116">
        <v>24019.9</v>
      </c>
      <c r="F40" s="108" t="s">
        <v>147</v>
      </c>
      <c r="G40" s="108" t="s">
        <v>148</v>
      </c>
      <c r="H40" s="108" t="s">
        <v>160</v>
      </c>
    </row>
    <row r="41" spans="1:8" x14ac:dyDescent="0.25">
      <c r="A41" s="124">
        <v>42818</v>
      </c>
      <c r="B41" s="125" t="s">
        <v>146</v>
      </c>
      <c r="C41" s="125" t="s">
        <v>51</v>
      </c>
      <c r="D41" s="126" t="s">
        <v>175</v>
      </c>
      <c r="E41" s="116">
        <v>3900</v>
      </c>
      <c r="F41" s="125" t="s">
        <v>147</v>
      </c>
      <c r="G41" s="125" t="s">
        <v>148</v>
      </c>
      <c r="H41" s="125" t="s">
        <v>160</v>
      </c>
    </row>
    <row r="42" spans="1:8" x14ac:dyDescent="0.25">
      <c r="A42" s="117">
        <v>42818</v>
      </c>
      <c r="B42" s="108" t="s">
        <v>146</v>
      </c>
      <c r="C42" s="108" t="s">
        <v>51</v>
      </c>
      <c r="D42" s="115" t="s">
        <v>155</v>
      </c>
      <c r="E42" s="116">
        <v>17500</v>
      </c>
      <c r="F42" s="108" t="s">
        <v>147</v>
      </c>
      <c r="G42" s="108" t="s">
        <v>148</v>
      </c>
      <c r="H42" s="108" t="s">
        <v>153</v>
      </c>
    </row>
    <row r="43" spans="1:8" x14ac:dyDescent="0.25">
      <c r="A43" s="117">
        <v>42825</v>
      </c>
      <c r="B43" s="108" t="s">
        <v>146</v>
      </c>
      <c r="C43" s="108" t="s">
        <v>51</v>
      </c>
      <c r="D43" s="115" t="s">
        <v>176</v>
      </c>
      <c r="E43" s="116">
        <v>25000</v>
      </c>
      <c r="F43" s="108" t="s">
        <v>147</v>
      </c>
      <c r="G43" s="108" t="s">
        <v>148</v>
      </c>
      <c r="H43" s="108" t="s">
        <v>177</v>
      </c>
    </row>
    <row r="44" spans="1:8" x14ac:dyDescent="0.25">
      <c r="A44" s="117">
        <v>42825</v>
      </c>
      <c r="B44" s="108" t="s">
        <v>146</v>
      </c>
      <c r="C44" s="108" t="s">
        <v>51</v>
      </c>
      <c r="D44" s="115" t="s">
        <v>156</v>
      </c>
      <c r="E44" s="116">
        <v>15019.75</v>
      </c>
      <c r="F44" s="108" t="s">
        <v>147</v>
      </c>
      <c r="G44" s="108" t="s">
        <v>148</v>
      </c>
      <c r="H44" s="108" t="s">
        <v>149</v>
      </c>
    </row>
    <row r="45" spans="1:8" x14ac:dyDescent="0.25">
      <c r="A45" s="117">
        <v>42828</v>
      </c>
      <c r="B45" s="108" t="s">
        <v>146</v>
      </c>
      <c r="C45" s="108" t="s">
        <v>51</v>
      </c>
      <c r="D45" s="115" t="s">
        <v>172</v>
      </c>
      <c r="E45" s="116">
        <v>5700</v>
      </c>
      <c r="F45" s="108" t="s">
        <v>147</v>
      </c>
      <c r="G45" s="108" t="s">
        <v>148</v>
      </c>
      <c r="H45" s="108" t="s">
        <v>149</v>
      </c>
    </row>
    <row r="46" spans="1:8" x14ac:dyDescent="0.25">
      <c r="A46" s="117">
        <v>42832</v>
      </c>
      <c r="B46" s="108" t="s">
        <v>146</v>
      </c>
      <c r="C46" s="108" t="s">
        <v>51</v>
      </c>
      <c r="D46" s="115" t="s">
        <v>179</v>
      </c>
      <c r="E46" s="116">
        <v>8800.1200000000008</v>
      </c>
      <c r="F46" s="108" t="s">
        <v>147</v>
      </c>
      <c r="G46" s="108" t="s">
        <v>148</v>
      </c>
      <c r="H46" s="108" t="s">
        <v>149</v>
      </c>
    </row>
    <row r="47" spans="1:8" x14ac:dyDescent="0.25">
      <c r="A47" s="117">
        <v>42835</v>
      </c>
      <c r="B47" s="108" t="s">
        <v>146</v>
      </c>
      <c r="C47" s="108" t="s">
        <v>51</v>
      </c>
      <c r="D47" s="115" t="s">
        <v>75</v>
      </c>
      <c r="E47" s="116">
        <v>21451.75</v>
      </c>
      <c r="F47" s="108"/>
      <c r="G47" s="108"/>
      <c r="H47" s="108"/>
    </row>
    <row r="48" spans="1:8" x14ac:dyDescent="0.25">
      <c r="A48" s="117">
        <v>42837</v>
      </c>
      <c r="B48" s="108" t="s">
        <v>146</v>
      </c>
      <c r="C48" s="108" t="s">
        <v>51</v>
      </c>
      <c r="D48" s="115" t="s">
        <v>168</v>
      </c>
      <c r="E48" s="116">
        <v>9430.2000000000007</v>
      </c>
      <c r="F48" s="108" t="s">
        <v>147</v>
      </c>
      <c r="G48" s="108" t="s">
        <v>148</v>
      </c>
      <c r="H48" s="108" t="s">
        <v>149</v>
      </c>
    </row>
    <row r="49" spans="1:8" x14ac:dyDescent="0.25">
      <c r="A49" s="124">
        <v>42843</v>
      </c>
      <c r="B49" s="125" t="s">
        <v>146</v>
      </c>
      <c r="C49" s="125" t="s">
        <v>51</v>
      </c>
      <c r="D49" s="126" t="s">
        <v>75</v>
      </c>
      <c r="E49" s="116">
        <v>15000</v>
      </c>
      <c r="F49" s="125" t="s">
        <v>147</v>
      </c>
      <c r="G49" s="125" t="s">
        <v>148</v>
      </c>
      <c r="H49" s="125" t="s">
        <v>149</v>
      </c>
    </row>
    <row r="50" spans="1:8" x14ac:dyDescent="0.25">
      <c r="A50" s="117">
        <v>42849</v>
      </c>
      <c r="B50" s="108" t="s">
        <v>146</v>
      </c>
      <c r="C50" s="108" t="s">
        <v>51</v>
      </c>
      <c r="D50" s="115" t="s">
        <v>181</v>
      </c>
      <c r="E50" s="116">
        <v>4075.47</v>
      </c>
      <c r="F50" s="108" t="s">
        <v>147</v>
      </c>
      <c r="G50" s="108" t="s">
        <v>148</v>
      </c>
      <c r="H50" s="108" t="s">
        <v>149</v>
      </c>
    </row>
    <row r="51" spans="1:8" x14ac:dyDescent="0.25">
      <c r="A51" s="117">
        <v>42850</v>
      </c>
      <c r="B51" s="108" t="s">
        <v>146</v>
      </c>
      <c r="C51" s="108" t="s">
        <v>51</v>
      </c>
      <c r="D51" s="115" t="s">
        <v>184</v>
      </c>
      <c r="E51" s="116">
        <v>15356.64</v>
      </c>
      <c r="F51" s="108" t="s">
        <v>147</v>
      </c>
      <c r="G51" s="108" t="s">
        <v>148</v>
      </c>
      <c r="H51" s="108" t="s">
        <v>177</v>
      </c>
    </row>
    <row r="52" spans="1:8" x14ac:dyDescent="0.25">
      <c r="A52" s="117">
        <v>42850</v>
      </c>
      <c r="B52" s="108" t="s">
        <v>146</v>
      </c>
      <c r="C52" s="108" t="s">
        <v>51</v>
      </c>
      <c r="D52" s="115" t="s">
        <v>168</v>
      </c>
      <c r="E52" s="116">
        <v>15500</v>
      </c>
      <c r="F52" s="108"/>
      <c r="G52" s="108"/>
      <c r="H52" s="108"/>
    </row>
    <row r="53" spans="1:8" x14ac:dyDescent="0.25">
      <c r="A53" s="117">
        <v>42863</v>
      </c>
      <c r="B53" s="108" t="s">
        <v>146</v>
      </c>
      <c r="C53" s="108" t="s">
        <v>51</v>
      </c>
      <c r="D53" s="115" t="s">
        <v>187</v>
      </c>
      <c r="E53" s="116">
        <v>13482</v>
      </c>
      <c r="F53" s="108"/>
      <c r="G53" s="108"/>
      <c r="H53" s="108"/>
    </row>
    <row r="54" spans="1:8" x14ac:dyDescent="0.25">
      <c r="A54" s="124">
        <v>42864</v>
      </c>
      <c r="B54" s="125" t="s">
        <v>146</v>
      </c>
      <c r="C54" s="125" t="s">
        <v>51</v>
      </c>
      <c r="D54" s="126" t="s">
        <v>189</v>
      </c>
      <c r="E54" s="116">
        <v>11000</v>
      </c>
      <c r="F54" s="125" t="s">
        <v>147</v>
      </c>
      <c r="G54" s="125" t="s">
        <v>148</v>
      </c>
      <c r="H54" s="125" t="s">
        <v>160</v>
      </c>
    </row>
    <row r="55" spans="1:8" x14ac:dyDescent="0.25">
      <c r="A55" s="117">
        <v>42866</v>
      </c>
      <c r="B55" s="108" t="s">
        <v>146</v>
      </c>
      <c r="C55" s="108" t="s">
        <v>51</v>
      </c>
      <c r="D55" s="115" t="s">
        <v>76</v>
      </c>
      <c r="E55" s="116">
        <v>8856.5400000000009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42867</v>
      </c>
      <c r="B56" s="108" t="s">
        <v>146</v>
      </c>
      <c r="C56" s="108" t="s">
        <v>51</v>
      </c>
      <c r="D56" s="115" t="s">
        <v>156</v>
      </c>
      <c r="E56" s="116">
        <v>29957.19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42867</v>
      </c>
      <c r="B57" s="108" t="s">
        <v>146</v>
      </c>
      <c r="C57" s="108" t="s">
        <v>51</v>
      </c>
      <c r="D57" s="115" t="s">
        <v>156</v>
      </c>
      <c r="E57" s="116">
        <v>29967.63</v>
      </c>
      <c r="F57" s="108"/>
      <c r="G57" s="108"/>
      <c r="H57" s="108"/>
    </row>
    <row r="58" spans="1:8" x14ac:dyDescent="0.25">
      <c r="A58" s="124">
        <v>42867</v>
      </c>
      <c r="B58" s="125" t="s">
        <v>146</v>
      </c>
      <c r="C58" s="125" t="s">
        <v>51</v>
      </c>
      <c r="D58" s="126" t="s">
        <v>190</v>
      </c>
      <c r="E58" s="116">
        <v>8630</v>
      </c>
      <c r="F58" s="125" t="s">
        <v>147</v>
      </c>
      <c r="G58" s="125" t="s">
        <v>148</v>
      </c>
      <c r="H58" s="125" t="s">
        <v>149</v>
      </c>
    </row>
    <row r="59" spans="1:8" x14ac:dyDescent="0.25">
      <c r="A59" s="117">
        <v>42885</v>
      </c>
      <c r="B59" s="108" t="s">
        <v>146</v>
      </c>
      <c r="C59" s="108" t="s">
        <v>51</v>
      </c>
      <c r="D59" s="115" t="s">
        <v>172</v>
      </c>
      <c r="E59" s="116">
        <v>5914.28</v>
      </c>
      <c r="F59" s="108"/>
      <c r="G59" s="108"/>
      <c r="H59" s="108"/>
    </row>
    <row r="60" spans="1:8" x14ac:dyDescent="0.25">
      <c r="A60" s="117">
        <v>42892</v>
      </c>
      <c r="B60" s="108" t="s">
        <v>146</v>
      </c>
      <c r="C60" s="108" t="s">
        <v>51</v>
      </c>
      <c r="D60" s="115" t="s">
        <v>172</v>
      </c>
      <c r="E60" s="116">
        <v>17468.25</v>
      </c>
      <c r="F60" s="108"/>
      <c r="G60" s="108"/>
      <c r="H60" s="108"/>
    </row>
    <row r="61" spans="1:8" x14ac:dyDescent="0.25">
      <c r="A61" s="124">
        <v>42894</v>
      </c>
      <c r="B61" s="125" t="s">
        <v>146</v>
      </c>
      <c r="C61" s="125" t="s">
        <v>51</v>
      </c>
      <c r="D61" s="126" t="s">
        <v>150</v>
      </c>
      <c r="E61" s="116">
        <v>16692</v>
      </c>
      <c r="F61" s="125" t="s">
        <v>147</v>
      </c>
      <c r="G61" s="125" t="s">
        <v>148</v>
      </c>
      <c r="H61" s="125" t="s">
        <v>157</v>
      </c>
    </row>
    <row r="62" spans="1:8" x14ac:dyDescent="0.25">
      <c r="A62" s="117">
        <v>42898</v>
      </c>
      <c r="B62" s="108" t="s">
        <v>146</v>
      </c>
      <c r="C62" s="108" t="s">
        <v>51</v>
      </c>
      <c r="D62" s="115" t="s">
        <v>172</v>
      </c>
      <c r="E62" s="116">
        <v>6200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42898</v>
      </c>
      <c r="B63" s="108" t="s">
        <v>146</v>
      </c>
      <c r="C63" s="108" t="s">
        <v>51</v>
      </c>
      <c r="D63" s="115" t="s">
        <v>150</v>
      </c>
      <c r="E63" s="116">
        <v>6420</v>
      </c>
      <c r="F63" s="108" t="s">
        <v>147</v>
      </c>
      <c r="G63" s="108" t="s">
        <v>148</v>
      </c>
      <c r="H63" s="108" t="s">
        <v>153</v>
      </c>
    </row>
    <row r="64" spans="1:8" x14ac:dyDescent="0.25">
      <c r="A64" s="117">
        <v>42899</v>
      </c>
      <c r="B64" s="108" t="s">
        <v>146</v>
      </c>
      <c r="C64" s="108" t="s">
        <v>51</v>
      </c>
      <c r="D64" s="115" t="s">
        <v>75</v>
      </c>
      <c r="E64" s="116">
        <v>6480</v>
      </c>
      <c r="F64" s="108" t="s">
        <v>147</v>
      </c>
      <c r="G64" s="108" t="s">
        <v>148</v>
      </c>
      <c r="H64" s="108" t="s">
        <v>159</v>
      </c>
    </row>
    <row r="65" spans="1:8" x14ac:dyDescent="0.25">
      <c r="A65" s="117">
        <v>42908</v>
      </c>
      <c r="B65" s="108" t="s">
        <v>146</v>
      </c>
      <c r="C65" s="108" t="s">
        <v>51</v>
      </c>
      <c r="D65" s="115" t="s">
        <v>156</v>
      </c>
      <c r="E65" s="116">
        <v>28777.43</v>
      </c>
      <c r="F65" s="108"/>
      <c r="G65" s="108"/>
      <c r="H65" s="108"/>
    </row>
    <row r="66" spans="1:8" x14ac:dyDescent="0.25">
      <c r="A66" s="117">
        <v>42912</v>
      </c>
      <c r="B66" s="108" t="s">
        <v>146</v>
      </c>
      <c r="C66" s="108" t="s">
        <v>51</v>
      </c>
      <c r="D66" s="115" t="s">
        <v>172</v>
      </c>
      <c r="E66" s="116">
        <v>3150</v>
      </c>
      <c r="F66" s="108"/>
      <c r="G66" s="108"/>
      <c r="H66" s="108"/>
    </row>
    <row r="67" spans="1:8" x14ac:dyDescent="0.25">
      <c r="A67" s="117">
        <v>42921</v>
      </c>
      <c r="B67" s="108" t="s">
        <v>146</v>
      </c>
      <c r="C67" s="108" t="s">
        <v>51</v>
      </c>
      <c r="D67" s="115" t="s">
        <v>76</v>
      </c>
      <c r="E67" s="116">
        <v>27820.04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42921</v>
      </c>
      <c r="B68" s="108" t="s">
        <v>146</v>
      </c>
      <c r="C68" s="108" t="s">
        <v>51</v>
      </c>
      <c r="D68" s="115" t="s">
        <v>196</v>
      </c>
      <c r="E68" s="116">
        <v>26584.69</v>
      </c>
      <c r="F68" s="108" t="s">
        <v>147</v>
      </c>
      <c r="G68" s="108" t="s">
        <v>148</v>
      </c>
      <c r="H68" s="108" t="s">
        <v>159</v>
      </c>
    </row>
    <row r="69" spans="1:8" x14ac:dyDescent="0.25">
      <c r="A69" s="117">
        <v>42927</v>
      </c>
      <c r="B69" s="108" t="s">
        <v>146</v>
      </c>
      <c r="C69" s="108" t="s">
        <v>51</v>
      </c>
      <c r="D69" s="115" t="s">
        <v>107</v>
      </c>
      <c r="E69" s="116">
        <v>4571.04</v>
      </c>
      <c r="F69" s="108"/>
      <c r="G69" s="108"/>
      <c r="H69" s="108"/>
    </row>
    <row r="70" spans="1:8" x14ac:dyDescent="0.25">
      <c r="A70" s="117">
        <v>42929</v>
      </c>
      <c r="B70" s="108" t="s">
        <v>146</v>
      </c>
      <c r="C70" s="108" t="s">
        <v>51</v>
      </c>
      <c r="D70" s="115" t="s">
        <v>150</v>
      </c>
      <c r="E70" s="116">
        <v>28862.84</v>
      </c>
      <c r="F70" s="108" t="s">
        <v>147</v>
      </c>
      <c r="G70" s="108" t="s">
        <v>148</v>
      </c>
      <c r="H70" s="108" t="s">
        <v>159</v>
      </c>
    </row>
    <row r="71" spans="1:8" x14ac:dyDescent="0.25">
      <c r="A71" s="117">
        <v>42933</v>
      </c>
      <c r="B71" s="108" t="s">
        <v>146</v>
      </c>
      <c r="C71" s="108" t="s">
        <v>51</v>
      </c>
      <c r="D71" s="115" t="s">
        <v>109</v>
      </c>
      <c r="E71" s="116">
        <v>4705.8599999999997</v>
      </c>
      <c r="F71" s="108"/>
      <c r="G71" s="108"/>
      <c r="H71" s="108"/>
    </row>
    <row r="72" spans="1:8" x14ac:dyDescent="0.25">
      <c r="A72" s="117">
        <v>42936</v>
      </c>
      <c r="B72" s="108" t="s">
        <v>146</v>
      </c>
      <c r="C72" s="108" t="s">
        <v>51</v>
      </c>
      <c r="D72" s="115" t="s">
        <v>181</v>
      </c>
      <c r="E72" s="116">
        <v>13054</v>
      </c>
      <c r="F72" s="108"/>
      <c r="G72" s="108"/>
      <c r="H72" s="108"/>
    </row>
    <row r="73" spans="1:8" x14ac:dyDescent="0.25">
      <c r="A73" s="117">
        <v>42937</v>
      </c>
      <c r="B73" s="108" t="s">
        <v>146</v>
      </c>
      <c r="C73" s="108" t="s">
        <v>51</v>
      </c>
      <c r="D73" s="115" t="s">
        <v>76</v>
      </c>
      <c r="E73" s="116">
        <v>17141</v>
      </c>
      <c r="F73" s="108"/>
      <c r="G73" s="108"/>
      <c r="H73" s="108"/>
    </row>
    <row r="74" spans="1:8" x14ac:dyDescent="0.25">
      <c r="A74" s="117">
        <v>42937</v>
      </c>
      <c r="B74" s="108" t="s">
        <v>146</v>
      </c>
      <c r="C74" s="108" t="s">
        <v>51</v>
      </c>
      <c r="D74" s="115" t="s">
        <v>197</v>
      </c>
      <c r="E74" s="116">
        <v>15000</v>
      </c>
      <c r="F74" s="108"/>
      <c r="G74" s="108"/>
      <c r="H74" s="108"/>
    </row>
    <row r="75" spans="1:8" x14ac:dyDescent="0.25">
      <c r="A75" s="117">
        <v>42942</v>
      </c>
      <c r="B75" s="108" t="s">
        <v>146</v>
      </c>
      <c r="C75" s="108" t="s">
        <v>51</v>
      </c>
      <c r="D75" s="115" t="s">
        <v>150</v>
      </c>
      <c r="E75" s="116">
        <v>6420</v>
      </c>
      <c r="F75" s="108"/>
      <c r="G75" s="108"/>
      <c r="H75" s="108"/>
    </row>
    <row r="76" spans="1:8" x14ac:dyDescent="0.25">
      <c r="A76" s="117">
        <v>42942</v>
      </c>
      <c r="B76" s="108" t="s">
        <v>146</v>
      </c>
      <c r="C76" s="108" t="s">
        <v>51</v>
      </c>
      <c r="D76" s="115" t="s">
        <v>174</v>
      </c>
      <c r="E76" s="116">
        <v>3701.67</v>
      </c>
      <c r="F76" s="108"/>
      <c r="G76" s="108"/>
      <c r="H76" s="108"/>
    </row>
    <row r="77" spans="1:8" x14ac:dyDescent="0.25">
      <c r="A77" s="117">
        <v>42950</v>
      </c>
      <c r="B77" s="108" t="s">
        <v>146</v>
      </c>
      <c r="C77" s="108" t="s">
        <v>51</v>
      </c>
      <c r="D77" s="115" t="s">
        <v>107</v>
      </c>
      <c r="E77" s="116">
        <v>14175</v>
      </c>
      <c r="F77" s="108"/>
      <c r="G77" s="108"/>
      <c r="H77" s="108"/>
    </row>
    <row r="78" spans="1:8" x14ac:dyDescent="0.25">
      <c r="A78" s="117">
        <v>42956</v>
      </c>
      <c r="B78" s="108" t="s">
        <v>146</v>
      </c>
      <c r="C78" s="108" t="s">
        <v>51</v>
      </c>
      <c r="D78" s="115" t="s">
        <v>107</v>
      </c>
      <c r="E78" s="116">
        <v>3530</v>
      </c>
      <c r="F78" s="108"/>
      <c r="G78" s="108"/>
      <c r="H78" s="108"/>
    </row>
    <row r="79" spans="1:8" x14ac:dyDescent="0.25">
      <c r="A79" s="117">
        <v>42958</v>
      </c>
      <c r="B79" s="108" t="s">
        <v>146</v>
      </c>
      <c r="C79" s="108" t="s">
        <v>51</v>
      </c>
      <c r="D79" s="115" t="s">
        <v>204</v>
      </c>
      <c r="E79" s="116">
        <v>12000</v>
      </c>
      <c r="F79" s="108"/>
      <c r="G79" s="108"/>
      <c r="H79" s="108"/>
    </row>
    <row r="80" spans="1:8" x14ac:dyDescent="0.25">
      <c r="A80" s="117">
        <v>42963</v>
      </c>
      <c r="B80" s="108" t="s">
        <v>146</v>
      </c>
      <c r="C80" s="108" t="s">
        <v>51</v>
      </c>
      <c r="D80" s="115" t="s">
        <v>76</v>
      </c>
      <c r="E80" s="116">
        <v>10362.950000000001</v>
      </c>
      <c r="F80" s="108"/>
      <c r="G80" s="108"/>
      <c r="H80" s="108"/>
    </row>
    <row r="81" spans="1:8" x14ac:dyDescent="0.25">
      <c r="A81" s="117">
        <v>42965</v>
      </c>
      <c r="B81" s="108" t="s">
        <v>146</v>
      </c>
      <c r="C81" s="108" t="s">
        <v>51</v>
      </c>
      <c r="D81" s="115" t="s">
        <v>186</v>
      </c>
      <c r="E81" s="116">
        <v>20398.48</v>
      </c>
      <c r="F81" s="108"/>
      <c r="G81" s="108"/>
      <c r="H81" s="108"/>
    </row>
    <row r="82" spans="1:8" x14ac:dyDescent="0.25">
      <c r="A82" s="117">
        <v>42965</v>
      </c>
      <c r="B82" s="108" t="s">
        <v>146</v>
      </c>
      <c r="C82" s="108" t="s">
        <v>51</v>
      </c>
      <c r="D82" s="115" t="s">
        <v>76</v>
      </c>
      <c r="E82" s="116">
        <v>16800</v>
      </c>
      <c r="F82" s="108" t="s">
        <v>147</v>
      </c>
      <c r="G82" s="108" t="s">
        <v>148</v>
      </c>
      <c r="H82" s="108" t="s">
        <v>153</v>
      </c>
    </row>
    <row r="83" spans="1:8" x14ac:dyDescent="0.25">
      <c r="A83" s="117">
        <v>42969</v>
      </c>
      <c r="B83" s="108" t="s">
        <v>146</v>
      </c>
      <c r="C83" s="108" t="s">
        <v>51</v>
      </c>
      <c r="D83" s="115" t="s">
        <v>206</v>
      </c>
      <c r="E83" s="116">
        <v>7490</v>
      </c>
      <c r="F83" s="108"/>
      <c r="G83" s="108"/>
      <c r="H83" s="108"/>
    </row>
    <row r="84" spans="1:8" x14ac:dyDescent="0.25">
      <c r="A84" s="117">
        <v>42969</v>
      </c>
      <c r="B84" s="108" t="s">
        <v>146</v>
      </c>
      <c r="C84" s="108" t="s">
        <v>51</v>
      </c>
      <c r="D84" s="115" t="s">
        <v>207</v>
      </c>
      <c r="E84" s="116">
        <v>13800</v>
      </c>
      <c r="F84" s="108"/>
      <c r="G84" s="108"/>
      <c r="H84" s="108"/>
    </row>
    <row r="85" spans="1:8" x14ac:dyDescent="0.25">
      <c r="A85" s="117">
        <v>42970</v>
      </c>
      <c r="B85" s="108" t="s">
        <v>146</v>
      </c>
      <c r="C85" s="108" t="s">
        <v>51</v>
      </c>
      <c r="D85" s="115" t="s">
        <v>156</v>
      </c>
      <c r="E85" s="116">
        <v>9737</v>
      </c>
      <c r="F85" s="108"/>
      <c r="G85" s="108"/>
      <c r="H85" s="108"/>
    </row>
    <row r="86" spans="1:8" x14ac:dyDescent="0.25">
      <c r="A86" s="117">
        <v>42977</v>
      </c>
      <c r="B86" s="108" t="s">
        <v>146</v>
      </c>
      <c r="C86" s="108" t="s">
        <v>51</v>
      </c>
      <c r="D86" s="115" t="s">
        <v>76</v>
      </c>
      <c r="E86" s="116">
        <v>13987.25</v>
      </c>
      <c r="F86" s="108"/>
      <c r="G86" s="108"/>
      <c r="H86" s="108"/>
    </row>
    <row r="87" spans="1:8" x14ac:dyDescent="0.25">
      <c r="A87" s="118">
        <v>42982</v>
      </c>
      <c r="B87" s="108" t="s">
        <v>146</v>
      </c>
      <c r="C87" s="108" t="s">
        <v>51</v>
      </c>
      <c r="D87" s="115" t="s">
        <v>209</v>
      </c>
      <c r="E87" s="116">
        <v>5029</v>
      </c>
      <c r="F87" s="108"/>
      <c r="G87" s="108"/>
      <c r="H87" s="108"/>
    </row>
    <row r="88" spans="1:8" x14ac:dyDescent="0.25">
      <c r="A88" s="118">
        <v>42986</v>
      </c>
      <c r="B88" s="108" t="s">
        <v>146</v>
      </c>
      <c r="C88" s="108" t="s">
        <v>51</v>
      </c>
      <c r="D88" s="115" t="s">
        <v>136</v>
      </c>
      <c r="E88" s="116">
        <v>14800</v>
      </c>
      <c r="F88" s="108"/>
      <c r="G88" s="108"/>
      <c r="H88" s="108"/>
    </row>
    <row r="89" spans="1:8" x14ac:dyDescent="0.25">
      <c r="A89" s="118">
        <v>42989</v>
      </c>
      <c r="B89" s="108" t="s">
        <v>146</v>
      </c>
      <c r="C89" s="108" t="s">
        <v>51</v>
      </c>
      <c r="D89" s="115" t="s">
        <v>134</v>
      </c>
      <c r="E89" s="116">
        <v>20000</v>
      </c>
      <c r="F89" s="108"/>
      <c r="G89" s="108"/>
      <c r="H89" s="108"/>
    </row>
    <row r="90" spans="1:8" x14ac:dyDescent="0.25">
      <c r="A90" s="118">
        <v>42991</v>
      </c>
      <c r="B90" s="108" t="s">
        <v>146</v>
      </c>
      <c r="C90" s="108" t="s">
        <v>51</v>
      </c>
      <c r="D90" s="115" t="s">
        <v>75</v>
      </c>
      <c r="E90" s="116">
        <v>24400</v>
      </c>
      <c r="F90" s="108"/>
      <c r="G90" s="108"/>
      <c r="H90" s="108"/>
    </row>
    <row r="91" spans="1:8" x14ac:dyDescent="0.25">
      <c r="A91" s="118">
        <v>42993</v>
      </c>
      <c r="B91" s="108" t="s">
        <v>146</v>
      </c>
      <c r="C91" s="108" t="s">
        <v>51</v>
      </c>
      <c r="D91" s="115" t="s">
        <v>156</v>
      </c>
      <c r="E91" s="116">
        <v>28239.98</v>
      </c>
      <c r="F91" s="108"/>
      <c r="G91" s="108"/>
      <c r="H91" s="108"/>
    </row>
    <row r="92" spans="1:8" x14ac:dyDescent="0.25">
      <c r="A92" s="118">
        <v>42998</v>
      </c>
      <c r="B92" s="108" t="s">
        <v>146</v>
      </c>
      <c r="C92" s="108" t="s">
        <v>51</v>
      </c>
      <c r="D92" s="115" t="s">
        <v>76</v>
      </c>
      <c r="E92" s="116">
        <v>29840.16</v>
      </c>
      <c r="F92" s="108" t="s">
        <v>147</v>
      </c>
      <c r="G92" s="108" t="s">
        <v>148</v>
      </c>
      <c r="H92" s="108" t="s">
        <v>153</v>
      </c>
    </row>
    <row r="93" spans="1:8" x14ac:dyDescent="0.25">
      <c r="A93" s="118">
        <v>42999</v>
      </c>
      <c r="B93" s="108" t="s">
        <v>146</v>
      </c>
      <c r="C93" s="108" t="s">
        <v>51</v>
      </c>
      <c r="D93" s="115" t="s">
        <v>209</v>
      </c>
      <c r="E93" s="116">
        <v>28890</v>
      </c>
      <c r="F93" s="108"/>
      <c r="G93" s="108"/>
      <c r="H93" s="108"/>
    </row>
    <row r="94" spans="1:8" x14ac:dyDescent="0.25">
      <c r="A94" s="118">
        <v>43000</v>
      </c>
      <c r="B94" s="108" t="s">
        <v>146</v>
      </c>
      <c r="C94" s="108" t="s">
        <v>51</v>
      </c>
      <c r="D94" s="115" t="s">
        <v>189</v>
      </c>
      <c r="E94" s="116">
        <v>11649.09</v>
      </c>
      <c r="F94" s="108"/>
      <c r="G94" s="108"/>
      <c r="H94" s="108"/>
    </row>
    <row r="95" spans="1:8" x14ac:dyDescent="0.25">
      <c r="A95" s="118">
        <v>43005</v>
      </c>
      <c r="B95" s="108" t="s">
        <v>146</v>
      </c>
      <c r="C95" s="108" t="s">
        <v>51</v>
      </c>
      <c r="D95" s="115" t="s">
        <v>216</v>
      </c>
      <c r="E95" s="116">
        <v>20865</v>
      </c>
      <c r="F95" s="108"/>
      <c r="G95" s="108"/>
      <c r="H95" s="108"/>
    </row>
    <row r="96" spans="1:8" x14ac:dyDescent="0.25">
      <c r="A96" s="118">
        <v>43005</v>
      </c>
      <c r="B96" s="108" t="s">
        <v>146</v>
      </c>
      <c r="C96" s="108" t="s">
        <v>51</v>
      </c>
      <c r="D96" s="115" t="s">
        <v>209</v>
      </c>
      <c r="E96" s="116">
        <v>22480</v>
      </c>
      <c r="F96" s="127"/>
      <c r="G96" s="127"/>
      <c r="H96" s="127"/>
    </row>
    <row r="97" spans="1:8" x14ac:dyDescent="0.25">
      <c r="A97" s="118">
        <v>43006</v>
      </c>
      <c r="B97" s="108" t="s">
        <v>146</v>
      </c>
      <c r="C97" s="108" t="s">
        <v>51</v>
      </c>
      <c r="D97" s="115" t="s">
        <v>75</v>
      </c>
      <c r="E97" s="116">
        <v>29990</v>
      </c>
      <c r="F97" s="127"/>
      <c r="G97" s="127"/>
      <c r="H97" s="127"/>
    </row>
    <row r="98" spans="1:8" x14ac:dyDescent="0.25">
      <c r="A98" s="118">
        <v>43010</v>
      </c>
      <c r="B98" s="108" t="s">
        <v>146</v>
      </c>
      <c r="C98" s="108" t="s">
        <v>51</v>
      </c>
      <c r="D98" s="115" t="s">
        <v>75</v>
      </c>
      <c r="E98" s="116">
        <v>4492.5</v>
      </c>
      <c r="F98" s="127"/>
      <c r="G98" s="127"/>
      <c r="H98" s="127"/>
    </row>
    <row r="99" spans="1:8" x14ac:dyDescent="0.25">
      <c r="A99" s="119">
        <v>43014</v>
      </c>
      <c r="B99" s="120" t="s">
        <v>146</v>
      </c>
      <c r="C99" s="120" t="s">
        <v>51</v>
      </c>
      <c r="D99" s="121" t="s">
        <v>198</v>
      </c>
      <c r="E99" s="116">
        <v>9451</v>
      </c>
      <c r="F99" s="122"/>
      <c r="G99" s="122"/>
      <c r="H99" s="122"/>
    </row>
    <row r="100" spans="1:8" x14ac:dyDescent="0.25">
      <c r="A100" s="119">
        <v>43017</v>
      </c>
      <c r="B100" s="120" t="s">
        <v>146</v>
      </c>
      <c r="C100" s="120" t="s">
        <v>51</v>
      </c>
      <c r="D100" s="128" t="s">
        <v>209</v>
      </c>
      <c r="E100" s="116">
        <v>3366.22</v>
      </c>
      <c r="F100" s="122"/>
      <c r="G100" s="122"/>
      <c r="H100" s="122"/>
    </row>
    <row r="101" spans="1:8" x14ac:dyDescent="0.25">
      <c r="A101" s="119">
        <v>43018</v>
      </c>
      <c r="B101" s="120" t="s">
        <v>146</v>
      </c>
      <c r="C101" s="120" t="s">
        <v>51</v>
      </c>
      <c r="D101" s="121" t="s">
        <v>93</v>
      </c>
      <c r="E101" s="116">
        <v>24826.98</v>
      </c>
      <c r="F101" s="122"/>
      <c r="G101" s="122"/>
      <c r="H101" s="122"/>
    </row>
    <row r="102" spans="1:8" x14ac:dyDescent="0.25">
      <c r="A102" s="119">
        <v>43021</v>
      </c>
      <c r="B102" s="120" t="s">
        <v>146</v>
      </c>
      <c r="C102" s="120" t="s">
        <v>51</v>
      </c>
      <c r="D102" s="121" t="s">
        <v>219</v>
      </c>
      <c r="E102" s="116">
        <v>19999.41</v>
      </c>
      <c r="F102" s="122"/>
      <c r="G102" s="122"/>
      <c r="H102" s="122"/>
    </row>
    <row r="103" spans="1:8" x14ac:dyDescent="0.25">
      <c r="A103" s="119">
        <v>43026</v>
      </c>
      <c r="B103" s="120" t="s">
        <v>146</v>
      </c>
      <c r="C103" s="120" t="s">
        <v>51</v>
      </c>
      <c r="D103" s="121" t="s">
        <v>168</v>
      </c>
      <c r="E103" s="116">
        <v>13910</v>
      </c>
      <c r="F103" s="122"/>
      <c r="G103" s="122"/>
      <c r="H103" s="122"/>
    </row>
    <row r="104" spans="1:8" x14ac:dyDescent="0.25">
      <c r="A104" s="119">
        <v>43028</v>
      </c>
      <c r="B104" s="120" t="s">
        <v>146</v>
      </c>
      <c r="C104" s="120" t="s">
        <v>51</v>
      </c>
      <c r="D104" s="121" t="s">
        <v>221</v>
      </c>
      <c r="E104" s="116">
        <v>30000</v>
      </c>
      <c r="F104" s="122"/>
      <c r="G104" s="122"/>
      <c r="H104" s="122"/>
    </row>
    <row r="105" spans="1:8" x14ac:dyDescent="0.25">
      <c r="A105" s="119">
        <v>43031</v>
      </c>
      <c r="B105" s="120" t="s">
        <v>146</v>
      </c>
      <c r="C105" s="120" t="s">
        <v>51</v>
      </c>
      <c r="D105" s="121" t="s">
        <v>223</v>
      </c>
      <c r="E105" s="116">
        <v>29999.86</v>
      </c>
      <c r="F105" s="122"/>
      <c r="G105" s="122"/>
      <c r="H105" s="122"/>
    </row>
    <row r="106" spans="1:8" x14ac:dyDescent="0.25">
      <c r="A106" s="119">
        <v>43052</v>
      </c>
      <c r="B106" s="120" t="s">
        <v>146</v>
      </c>
      <c r="C106" s="120" t="s">
        <v>51</v>
      </c>
      <c r="D106" s="121" t="s">
        <v>224</v>
      </c>
      <c r="E106" s="116">
        <v>29954.01</v>
      </c>
      <c r="F106" s="122"/>
      <c r="G106" s="122"/>
      <c r="H106" s="122"/>
    </row>
    <row r="107" spans="1:8" x14ac:dyDescent="0.25">
      <c r="A107" s="119">
        <v>43062</v>
      </c>
      <c r="B107" s="120" t="s">
        <v>146</v>
      </c>
      <c r="C107" s="120" t="s">
        <v>51</v>
      </c>
      <c r="D107" s="121" t="s">
        <v>168</v>
      </c>
      <c r="E107" s="116">
        <v>29501.99</v>
      </c>
      <c r="F107" s="122"/>
      <c r="G107" s="122"/>
      <c r="H107" s="122"/>
    </row>
    <row r="108" spans="1:8" x14ac:dyDescent="0.25">
      <c r="A108" s="119">
        <v>43066</v>
      </c>
      <c r="B108" s="120" t="s">
        <v>146</v>
      </c>
      <c r="C108" s="120" t="s">
        <v>51</v>
      </c>
      <c r="D108" s="121" t="s">
        <v>168</v>
      </c>
      <c r="E108" s="116">
        <v>17146.75</v>
      </c>
      <c r="F108" s="122"/>
      <c r="G108" s="122"/>
      <c r="H108" s="122"/>
    </row>
    <row r="109" spans="1:8" x14ac:dyDescent="0.25">
      <c r="A109" s="119">
        <v>43014</v>
      </c>
      <c r="B109" s="120" t="s">
        <v>146</v>
      </c>
      <c r="C109" s="120" t="s">
        <v>217</v>
      </c>
      <c r="D109" s="121" t="s">
        <v>189</v>
      </c>
      <c r="E109" s="116">
        <v>7167.63</v>
      </c>
      <c r="F109" s="122"/>
      <c r="G109" s="122"/>
      <c r="H109" s="122"/>
    </row>
    <row r="110" spans="1:8" x14ac:dyDescent="0.25">
      <c r="A110" s="119"/>
      <c r="B110" s="120"/>
      <c r="C110" s="131">
        <v>93</v>
      </c>
      <c r="D110" s="121"/>
      <c r="E110" s="123">
        <f>SUM(E17:E109)</f>
        <v>1565721.7499999998</v>
      </c>
      <c r="F110" s="122"/>
      <c r="G110" s="122"/>
      <c r="H110" s="122"/>
    </row>
    <row r="111" spans="1:8" x14ac:dyDescent="0.25">
      <c r="A111" s="117">
        <v>42772</v>
      </c>
      <c r="B111" s="108" t="s">
        <v>151</v>
      </c>
      <c r="C111" s="108" t="s">
        <v>54</v>
      </c>
      <c r="D111" s="115" t="s">
        <v>164</v>
      </c>
      <c r="E111" s="116">
        <v>27010434</v>
      </c>
      <c r="F111" s="108" t="s">
        <v>147</v>
      </c>
      <c r="G111" s="108" t="s">
        <v>148</v>
      </c>
      <c r="H111" s="108" t="s">
        <v>165</v>
      </c>
    </row>
    <row r="112" spans="1:8" x14ac:dyDescent="0.25">
      <c r="A112" s="117">
        <v>42772</v>
      </c>
      <c r="B112" s="108" t="s">
        <v>151</v>
      </c>
      <c r="C112" s="108" t="s">
        <v>54</v>
      </c>
      <c r="D112" s="115" t="s">
        <v>164</v>
      </c>
      <c r="E112" s="116">
        <v>27010434</v>
      </c>
      <c r="F112" s="108" t="s">
        <v>147</v>
      </c>
      <c r="G112" s="108" t="s">
        <v>148</v>
      </c>
      <c r="H112" s="108" t="s">
        <v>165</v>
      </c>
    </row>
    <row r="113" spans="1:8" x14ac:dyDescent="0.25">
      <c r="A113" s="117">
        <v>42745</v>
      </c>
      <c r="B113" s="108" t="s">
        <v>146</v>
      </c>
      <c r="C113" s="108" t="s">
        <v>54</v>
      </c>
      <c r="D113" s="115" t="s">
        <v>150</v>
      </c>
      <c r="E113" s="116">
        <v>963000</v>
      </c>
      <c r="F113" s="108" t="s">
        <v>147</v>
      </c>
      <c r="G113" s="108" t="s">
        <v>148</v>
      </c>
      <c r="H113" s="108" t="s">
        <v>149</v>
      </c>
    </row>
    <row r="114" spans="1:8" x14ac:dyDescent="0.25">
      <c r="A114" s="117">
        <v>42746</v>
      </c>
      <c r="B114" s="108" t="s">
        <v>146</v>
      </c>
      <c r="C114" s="108" t="s">
        <v>54</v>
      </c>
      <c r="D114" s="115" t="s">
        <v>150</v>
      </c>
      <c r="E114" s="116">
        <v>963000</v>
      </c>
      <c r="F114" s="108" t="s">
        <v>147</v>
      </c>
      <c r="G114" s="108" t="s">
        <v>148</v>
      </c>
      <c r="H114" s="108" t="s">
        <v>149</v>
      </c>
    </row>
    <row r="115" spans="1:8" x14ac:dyDescent="0.25">
      <c r="A115" s="117">
        <v>42755</v>
      </c>
      <c r="B115" s="108" t="s">
        <v>146</v>
      </c>
      <c r="C115" s="108" t="s">
        <v>54</v>
      </c>
      <c r="D115" s="115" t="s">
        <v>155</v>
      </c>
      <c r="E115" s="116">
        <v>73252.2</v>
      </c>
      <c r="F115" s="108"/>
      <c r="G115" s="108"/>
      <c r="H115" s="108"/>
    </row>
    <row r="116" spans="1:8" x14ac:dyDescent="0.25">
      <c r="A116" s="117">
        <v>42768</v>
      </c>
      <c r="B116" s="108" t="s">
        <v>146</v>
      </c>
      <c r="C116" s="108" t="s">
        <v>54</v>
      </c>
      <c r="D116" s="115" t="s">
        <v>76</v>
      </c>
      <c r="E116" s="116">
        <v>177063.6</v>
      </c>
      <c r="F116" s="108" t="s">
        <v>147</v>
      </c>
      <c r="G116" s="108" t="s">
        <v>148</v>
      </c>
      <c r="H116" s="108" t="s">
        <v>149</v>
      </c>
    </row>
    <row r="117" spans="1:8" x14ac:dyDescent="0.25">
      <c r="A117" s="117">
        <v>42787</v>
      </c>
      <c r="B117" s="108" t="s">
        <v>146</v>
      </c>
      <c r="C117" s="108" t="s">
        <v>54</v>
      </c>
      <c r="D117" s="115" t="s">
        <v>168</v>
      </c>
      <c r="E117" s="116">
        <v>921046.22</v>
      </c>
      <c r="F117" s="108" t="s">
        <v>147</v>
      </c>
      <c r="G117" s="108" t="s">
        <v>148</v>
      </c>
      <c r="H117" s="108" t="s">
        <v>149</v>
      </c>
    </row>
    <row r="118" spans="1:8" x14ac:dyDescent="0.25">
      <c r="A118" s="117">
        <v>42837</v>
      </c>
      <c r="B118" s="108" t="s">
        <v>146</v>
      </c>
      <c r="C118" s="108" t="s">
        <v>54</v>
      </c>
      <c r="D118" s="115" t="s">
        <v>99</v>
      </c>
      <c r="E118" s="116">
        <v>33384</v>
      </c>
      <c r="F118" s="108" t="s">
        <v>147</v>
      </c>
      <c r="G118" s="108" t="s">
        <v>148</v>
      </c>
      <c r="H118" s="108" t="s">
        <v>160</v>
      </c>
    </row>
    <row r="119" spans="1:8" x14ac:dyDescent="0.25">
      <c r="A119" s="117">
        <v>42888</v>
      </c>
      <c r="B119" s="108" t="s">
        <v>146</v>
      </c>
      <c r="C119" s="108" t="s">
        <v>54</v>
      </c>
      <c r="D119" s="115" t="s">
        <v>192</v>
      </c>
      <c r="E119" s="116">
        <v>507452.59</v>
      </c>
      <c r="F119" s="108"/>
      <c r="G119" s="108"/>
      <c r="H119" s="108"/>
    </row>
    <row r="120" spans="1:8" x14ac:dyDescent="0.25">
      <c r="A120" s="119">
        <v>43018</v>
      </c>
      <c r="B120" s="120" t="s">
        <v>146</v>
      </c>
      <c r="C120" s="120" t="s">
        <v>54</v>
      </c>
      <c r="D120" s="121" t="s">
        <v>218</v>
      </c>
      <c r="E120" s="116">
        <v>185000</v>
      </c>
      <c r="F120" s="122"/>
      <c r="G120" s="122"/>
      <c r="H120" s="122"/>
    </row>
    <row r="121" spans="1:8" x14ac:dyDescent="0.25">
      <c r="A121" s="119"/>
      <c r="B121" s="120"/>
      <c r="C121" s="131">
        <v>10</v>
      </c>
      <c r="D121" s="136"/>
      <c r="E121" s="123">
        <f>SUM(E111:E120)</f>
        <v>57844066.610000007</v>
      </c>
      <c r="F121" s="122"/>
      <c r="G121" s="122"/>
      <c r="H121" s="122"/>
    </row>
    <row r="122" spans="1:8" x14ac:dyDescent="0.25">
      <c r="A122" s="117">
        <v>42767</v>
      </c>
      <c r="B122" s="108" t="s">
        <v>151</v>
      </c>
      <c r="C122" s="108" t="s">
        <v>52</v>
      </c>
      <c r="D122" s="115" t="s">
        <v>162</v>
      </c>
      <c r="E122" s="116">
        <v>55908.02</v>
      </c>
      <c r="F122" s="108" t="s">
        <v>147</v>
      </c>
      <c r="G122" s="108" t="s">
        <v>148</v>
      </c>
      <c r="H122" s="108" t="s">
        <v>160</v>
      </c>
    </row>
    <row r="123" spans="1:8" x14ac:dyDescent="0.25">
      <c r="A123" s="117">
        <v>42816</v>
      </c>
      <c r="B123" s="108" t="s">
        <v>151</v>
      </c>
      <c r="C123" s="108" t="s">
        <v>52</v>
      </c>
      <c r="D123" s="115" t="s">
        <v>174</v>
      </c>
      <c r="E123" s="116">
        <v>30049.99</v>
      </c>
      <c r="F123" s="108"/>
      <c r="G123" s="108"/>
      <c r="H123" s="108"/>
    </row>
    <row r="124" spans="1:8" x14ac:dyDescent="0.25">
      <c r="A124" s="117">
        <v>42817</v>
      </c>
      <c r="B124" s="108" t="s">
        <v>151</v>
      </c>
      <c r="C124" s="108" t="s">
        <v>52</v>
      </c>
      <c r="D124" s="115" t="s">
        <v>168</v>
      </c>
      <c r="E124" s="116">
        <v>4962042.54</v>
      </c>
      <c r="F124" s="108" t="s">
        <v>147</v>
      </c>
      <c r="G124" s="108" t="s">
        <v>148</v>
      </c>
      <c r="H124" s="108" t="s">
        <v>153</v>
      </c>
    </row>
    <row r="125" spans="1:8" x14ac:dyDescent="0.25">
      <c r="A125" s="117">
        <v>42817</v>
      </c>
      <c r="B125" s="108" t="s">
        <v>151</v>
      </c>
      <c r="C125" s="108" t="s">
        <v>52</v>
      </c>
      <c r="D125" s="115" t="s">
        <v>168</v>
      </c>
      <c r="E125" s="116">
        <v>9998203.8699999992</v>
      </c>
      <c r="F125" s="108" t="s">
        <v>147</v>
      </c>
      <c r="G125" s="108" t="s">
        <v>148</v>
      </c>
      <c r="H125" s="108" t="s">
        <v>153</v>
      </c>
    </row>
    <row r="126" spans="1:8" x14ac:dyDescent="0.25">
      <c r="A126" s="117">
        <v>42863</v>
      </c>
      <c r="B126" s="108" t="s">
        <v>151</v>
      </c>
      <c r="C126" s="108" t="s">
        <v>52</v>
      </c>
      <c r="D126" s="115" t="s">
        <v>75</v>
      </c>
      <c r="E126" s="116">
        <v>6450</v>
      </c>
      <c r="F126" s="108" t="s">
        <v>147</v>
      </c>
      <c r="G126" s="108" t="s">
        <v>148</v>
      </c>
      <c r="H126" s="108" t="s">
        <v>188</v>
      </c>
    </row>
    <row r="127" spans="1:8" x14ac:dyDescent="0.25">
      <c r="A127" s="117">
        <v>42915</v>
      </c>
      <c r="B127" s="108" t="s">
        <v>151</v>
      </c>
      <c r="C127" s="108" t="s">
        <v>52</v>
      </c>
      <c r="D127" s="115" t="s">
        <v>155</v>
      </c>
      <c r="E127" s="116">
        <v>56175</v>
      </c>
      <c r="F127" s="108"/>
      <c r="G127" s="108"/>
      <c r="H127" s="108"/>
    </row>
    <row r="128" spans="1:8" x14ac:dyDescent="0.25">
      <c r="A128" s="117">
        <v>42963</v>
      </c>
      <c r="B128" s="108" t="s">
        <v>151</v>
      </c>
      <c r="C128" s="108" t="s">
        <v>52</v>
      </c>
      <c r="D128" s="115" t="s">
        <v>193</v>
      </c>
      <c r="E128" s="116">
        <v>150000</v>
      </c>
      <c r="F128" s="108"/>
      <c r="G128" s="108"/>
      <c r="H128" s="108"/>
    </row>
    <row r="129" spans="1:8" x14ac:dyDescent="0.25">
      <c r="A129" s="118">
        <v>42993</v>
      </c>
      <c r="B129" s="108" t="s">
        <v>151</v>
      </c>
      <c r="C129" s="108" t="s">
        <v>52</v>
      </c>
      <c r="D129" s="115" t="s">
        <v>132</v>
      </c>
      <c r="E129" s="116">
        <v>32000</v>
      </c>
      <c r="F129" s="108"/>
      <c r="G129" s="108"/>
      <c r="H129" s="108"/>
    </row>
    <row r="130" spans="1:8" x14ac:dyDescent="0.25">
      <c r="A130" s="117">
        <v>42738</v>
      </c>
      <c r="B130" s="108" t="s">
        <v>146</v>
      </c>
      <c r="C130" s="108" t="s">
        <v>52</v>
      </c>
      <c r="D130" s="115" t="s">
        <v>75</v>
      </c>
      <c r="E130" s="116">
        <v>149800</v>
      </c>
      <c r="F130" s="108" t="s">
        <v>147</v>
      </c>
      <c r="G130" s="108" t="s">
        <v>148</v>
      </c>
      <c r="H130" s="108" t="s">
        <v>149</v>
      </c>
    </row>
    <row r="131" spans="1:8" x14ac:dyDescent="0.25">
      <c r="A131" s="117">
        <v>42755</v>
      </c>
      <c r="B131" s="108" t="s">
        <v>146</v>
      </c>
      <c r="C131" s="108" t="s">
        <v>52</v>
      </c>
      <c r="D131" s="115" t="s">
        <v>115</v>
      </c>
      <c r="E131" s="116">
        <v>165984.26999999999</v>
      </c>
      <c r="F131" s="108" t="s">
        <v>147</v>
      </c>
      <c r="G131" s="108" t="s">
        <v>148</v>
      </c>
      <c r="H131" s="108" t="s">
        <v>149</v>
      </c>
    </row>
    <row r="132" spans="1:8" x14ac:dyDescent="0.25">
      <c r="A132" s="117">
        <v>42758</v>
      </c>
      <c r="B132" s="108" t="s">
        <v>146</v>
      </c>
      <c r="C132" s="108" t="s">
        <v>52</v>
      </c>
      <c r="D132" s="115" t="s">
        <v>158</v>
      </c>
      <c r="E132" s="116">
        <v>150000</v>
      </c>
      <c r="F132" s="108" t="s">
        <v>147</v>
      </c>
      <c r="G132" s="108" t="s">
        <v>148</v>
      </c>
      <c r="H132" s="108" t="s">
        <v>149</v>
      </c>
    </row>
    <row r="133" spans="1:8" x14ac:dyDescent="0.25">
      <c r="A133" s="117">
        <v>42773</v>
      </c>
      <c r="B133" s="108" t="s">
        <v>146</v>
      </c>
      <c r="C133" s="108" t="s">
        <v>52</v>
      </c>
      <c r="D133" s="115" t="s">
        <v>150</v>
      </c>
      <c r="E133" s="116">
        <v>77682</v>
      </c>
      <c r="F133" s="108" t="s">
        <v>147</v>
      </c>
      <c r="G133" s="108" t="s">
        <v>148</v>
      </c>
      <c r="H133" s="108" t="s">
        <v>160</v>
      </c>
    </row>
    <row r="134" spans="1:8" x14ac:dyDescent="0.25">
      <c r="A134" s="117">
        <v>42775</v>
      </c>
      <c r="B134" s="108" t="s">
        <v>146</v>
      </c>
      <c r="C134" s="108" t="s">
        <v>52</v>
      </c>
      <c r="D134" s="115" t="s">
        <v>75</v>
      </c>
      <c r="E134" s="116">
        <v>47415</v>
      </c>
      <c r="F134" s="108"/>
      <c r="G134" s="108"/>
      <c r="H134" s="108"/>
    </row>
    <row r="135" spans="1:8" x14ac:dyDescent="0.25">
      <c r="A135" s="117">
        <v>42780</v>
      </c>
      <c r="B135" s="108" t="s">
        <v>146</v>
      </c>
      <c r="C135" s="108" t="s">
        <v>52</v>
      </c>
      <c r="D135" s="115" t="s">
        <v>92</v>
      </c>
      <c r="E135" s="116">
        <v>76536.800000000003</v>
      </c>
      <c r="F135" s="108" t="s">
        <v>147</v>
      </c>
      <c r="G135" s="108" t="s">
        <v>148</v>
      </c>
      <c r="H135" s="108" t="s">
        <v>149</v>
      </c>
    </row>
    <row r="136" spans="1:8" x14ac:dyDescent="0.25">
      <c r="A136" s="117">
        <v>42786</v>
      </c>
      <c r="B136" s="108" t="s">
        <v>146</v>
      </c>
      <c r="C136" s="108" t="s">
        <v>52</v>
      </c>
      <c r="D136" s="115" t="s">
        <v>94</v>
      </c>
      <c r="E136" s="116">
        <v>59999.88</v>
      </c>
      <c r="F136" s="108" t="s">
        <v>147</v>
      </c>
      <c r="G136" s="108" t="s">
        <v>148</v>
      </c>
      <c r="H136" s="108" t="s">
        <v>157</v>
      </c>
    </row>
    <row r="137" spans="1:8" x14ac:dyDescent="0.25">
      <c r="A137" s="117">
        <v>42790</v>
      </c>
      <c r="B137" s="108" t="s">
        <v>146</v>
      </c>
      <c r="C137" s="108" t="s">
        <v>52</v>
      </c>
      <c r="D137" s="115" t="s">
        <v>171</v>
      </c>
      <c r="E137" s="116">
        <v>100000</v>
      </c>
      <c r="F137" s="108" t="s">
        <v>147</v>
      </c>
      <c r="G137" s="108" t="s">
        <v>148</v>
      </c>
      <c r="H137" s="108" t="s">
        <v>160</v>
      </c>
    </row>
    <row r="138" spans="1:8" x14ac:dyDescent="0.25">
      <c r="A138" s="117">
        <v>42829</v>
      </c>
      <c r="B138" s="108" t="s">
        <v>146</v>
      </c>
      <c r="C138" s="108" t="s">
        <v>52</v>
      </c>
      <c r="D138" s="115" t="s">
        <v>164</v>
      </c>
      <c r="E138" s="116">
        <v>375000</v>
      </c>
      <c r="F138" s="108"/>
      <c r="G138" s="108"/>
      <c r="H138" s="108"/>
    </row>
    <row r="139" spans="1:8" x14ac:dyDescent="0.25">
      <c r="A139" s="117">
        <v>42837</v>
      </c>
      <c r="B139" s="108" t="s">
        <v>146</v>
      </c>
      <c r="C139" s="108" t="s">
        <v>52</v>
      </c>
      <c r="D139" s="115" t="s">
        <v>180</v>
      </c>
      <c r="E139" s="116">
        <v>150458.04999999999</v>
      </c>
      <c r="F139" s="108"/>
      <c r="G139" s="108"/>
      <c r="H139" s="108"/>
    </row>
    <row r="140" spans="1:8" x14ac:dyDescent="0.25">
      <c r="A140" s="117">
        <v>42853</v>
      </c>
      <c r="B140" s="108" t="s">
        <v>146</v>
      </c>
      <c r="C140" s="108" t="s">
        <v>52</v>
      </c>
      <c r="D140" s="115" t="s">
        <v>172</v>
      </c>
      <c r="E140" s="116">
        <v>7790</v>
      </c>
      <c r="F140" s="108" t="s">
        <v>147</v>
      </c>
      <c r="G140" s="108" t="s">
        <v>148</v>
      </c>
      <c r="H140" s="108" t="s">
        <v>153</v>
      </c>
    </row>
    <row r="141" spans="1:8" x14ac:dyDescent="0.25">
      <c r="A141" s="124">
        <v>42859</v>
      </c>
      <c r="B141" s="125" t="s">
        <v>146</v>
      </c>
      <c r="C141" s="125" t="s">
        <v>52</v>
      </c>
      <c r="D141" s="126" t="s">
        <v>186</v>
      </c>
      <c r="E141" s="116">
        <v>103003.41</v>
      </c>
      <c r="F141" s="125" t="s">
        <v>147</v>
      </c>
      <c r="G141" s="125" t="s">
        <v>148</v>
      </c>
      <c r="H141" s="125" t="s">
        <v>149</v>
      </c>
    </row>
    <row r="142" spans="1:8" x14ac:dyDescent="0.25">
      <c r="A142" s="117">
        <v>42873</v>
      </c>
      <c r="B142" s="108" t="s">
        <v>146</v>
      </c>
      <c r="C142" s="108" t="s">
        <v>52</v>
      </c>
      <c r="D142" s="115" t="s">
        <v>75</v>
      </c>
      <c r="E142" s="116">
        <v>119205.74</v>
      </c>
      <c r="F142" s="108"/>
      <c r="G142" s="108"/>
      <c r="H142" s="108"/>
    </row>
    <row r="143" spans="1:8" x14ac:dyDescent="0.25">
      <c r="A143" s="117">
        <v>42892</v>
      </c>
      <c r="B143" s="108" t="s">
        <v>146</v>
      </c>
      <c r="C143" s="108" t="s">
        <v>52</v>
      </c>
      <c r="D143" s="115" t="s">
        <v>76</v>
      </c>
      <c r="E143" s="116">
        <v>450000</v>
      </c>
      <c r="F143" s="108" t="s">
        <v>147</v>
      </c>
      <c r="G143" s="108" t="s">
        <v>148</v>
      </c>
      <c r="H143" s="108" t="s">
        <v>149</v>
      </c>
    </row>
    <row r="144" spans="1:8" x14ac:dyDescent="0.25">
      <c r="A144" s="117">
        <v>42899</v>
      </c>
      <c r="B144" s="108" t="s">
        <v>146</v>
      </c>
      <c r="C144" s="108" t="s">
        <v>52</v>
      </c>
      <c r="D144" s="115" t="s">
        <v>194</v>
      </c>
      <c r="E144" s="116">
        <v>77040</v>
      </c>
      <c r="F144" s="122"/>
      <c r="G144" s="122"/>
      <c r="H144" s="122"/>
    </row>
    <row r="145" spans="1:8" x14ac:dyDescent="0.25">
      <c r="A145" s="117">
        <v>42940</v>
      </c>
      <c r="B145" s="108" t="s">
        <v>146</v>
      </c>
      <c r="C145" s="108" t="s">
        <v>52</v>
      </c>
      <c r="D145" s="115" t="s">
        <v>198</v>
      </c>
      <c r="E145" s="116">
        <v>54619.43</v>
      </c>
      <c r="F145" s="108"/>
      <c r="G145" s="108"/>
      <c r="H145" s="108"/>
    </row>
    <row r="146" spans="1:8" x14ac:dyDescent="0.25">
      <c r="A146" s="117">
        <v>42941</v>
      </c>
      <c r="B146" s="108" t="s">
        <v>146</v>
      </c>
      <c r="C146" s="108" t="s">
        <v>52</v>
      </c>
      <c r="D146" s="115" t="s">
        <v>199</v>
      </c>
      <c r="E146" s="116">
        <v>48000</v>
      </c>
      <c r="F146" s="108"/>
      <c r="G146" s="108"/>
      <c r="H146" s="108"/>
    </row>
    <row r="147" spans="1:8" x14ac:dyDescent="0.25">
      <c r="A147" s="117">
        <v>42942</v>
      </c>
      <c r="B147" s="108" t="s">
        <v>146</v>
      </c>
      <c r="C147" s="108" t="s">
        <v>52</v>
      </c>
      <c r="D147" s="115" t="s">
        <v>120</v>
      </c>
      <c r="E147" s="116">
        <v>139000</v>
      </c>
      <c r="F147" s="108"/>
      <c r="G147" s="108"/>
      <c r="H147" s="108"/>
    </row>
    <row r="148" spans="1:8" x14ac:dyDescent="0.25">
      <c r="A148" s="117">
        <v>42948</v>
      </c>
      <c r="B148" s="108" t="s">
        <v>146</v>
      </c>
      <c r="C148" s="108" t="s">
        <v>52</v>
      </c>
      <c r="D148" s="115" t="s">
        <v>200</v>
      </c>
      <c r="E148" s="116">
        <v>63300</v>
      </c>
      <c r="F148" s="108"/>
      <c r="G148" s="108"/>
      <c r="H148" s="108"/>
    </row>
    <row r="149" spans="1:8" x14ac:dyDescent="0.25">
      <c r="A149" s="117">
        <v>42956</v>
      </c>
      <c r="B149" s="108" t="s">
        <v>146</v>
      </c>
      <c r="C149" s="108" t="s">
        <v>52</v>
      </c>
      <c r="D149" s="115" t="s">
        <v>174</v>
      </c>
      <c r="E149" s="116">
        <v>125000</v>
      </c>
      <c r="F149" s="108"/>
      <c r="G149" s="108"/>
      <c r="H149" s="108"/>
    </row>
    <row r="150" spans="1:8" x14ac:dyDescent="0.25">
      <c r="A150" s="117">
        <v>42956</v>
      </c>
      <c r="B150" s="108" t="s">
        <v>146</v>
      </c>
      <c r="C150" s="108" t="s">
        <v>52</v>
      </c>
      <c r="D150" s="115" t="s">
        <v>114</v>
      </c>
      <c r="E150" s="116">
        <v>59807.28</v>
      </c>
      <c r="F150" s="108"/>
      <c r="G150" s="108"/>
      <c r="H150" s="108"/>
    </row>
    <row r="151" spans="1:8" x14ac:dyDescent="0.25">
      <c r="A151" s="117">
        <v>42958</v>
      </c>
      <c r="B151" s="108" t="s">
        <v>146</v>
      </c>
      <c r="C151" s="108" t="s">
        <v>52</v>
      </c>
      <c r="D151" s="115" t="s">
        <v>186</v>
      </c>
      <c r="E151" s="116">
        <v>158520.5</v>
      </c>
      <c r="F151" s="108"/>
      <c r="G151" s="108"/>
      <c r="H151" s="108"/>
    </row>
    <row r="152" spans="1:8" x14ac:dyDescent="0.25">
      <c r="A152" s="117">
        <v>42964</v>
      </c>
      <c r="B152" s="108" t="s">
        <v>146</v>
      </c>
      <c r="C152" s="108" t="s">
        <v>52</v>
      </c>
      <c r="D152" s="115" t="s">
        <v>205</v>
      </c>
      <c r="E152" s="116">
        <v>4215000</v>
      </c>
      <c r="F152" s="108"/>
      <c r="G152" s="108"/>
      <c r="H152" s="108"/>
    </row>
    <row r="153" spans="1:8" x14ac:dyDescent="0.25">
      <c r="A153" s="117">
        <v>42970</v>
      </c>
      <c r="B153" s="108" t="s">
        <v>146</v>
      </c>
      <c r="C153" s="108" t="s">
        <v>52</v>
      </c>
      <c r="D153" s="115" t="s">
        <v>102</v>
      </c>
      <c r="E153" s="116">
        <v>53000</v>
      </c>
      <c r="F153" s="108"/>
      <c r="G153" s="108"/>
      <c r="H153" s="108"/>
    </row>
    <row r="154" spans="1:8" x14ac:dyDescent="0.25">
      <c r="A154" s="117">
        <v>42972</v>
      </c>
      <c r="B154" s="108" t="s">
        <v>146</v>
      </c>
      <c r="C154" s="108" t="s">
        <v>52</v>
      </c>
      <c r="D154" s="115" t="s">
        <v>195</v>
      </c>
      <c r="E154" s="116">
        <v>60000</v>
      </c>
      <c r="F154" s="108"/>
      <c r="G154" s="108"/>
      <c r="H154" s="108"/>
    </row>
    <row r="155" spans="1:8" x14ac:dyDescent="0.25">
      <c r="A155" s="118">
        <v>42979</v>
      </c>
      <c r="B155" s="108" t="s">
        <v>146</v>
      </c>
      <c r="C155" s="108" t="s">
        <v>52</v>
      </c>
      <c r="D155" s="115" t="s">
        <v>208</v>
      </c>
      <c r="E155" s="116">
        <v>50696</v>
      </c>
      <c r="F155" s="108"/>
      <c r="G155" s="108"/>
      <c r="H155" s="108"/>
    </row>
    <row r="156" spans="1:8" x14ac:dyDescent="0.25">
      <c r="A156" s="118">
        <v>42983</v>
      </c>
      <c r="B156" s="108" t="s">
        <v>146</v>
      </c>
      <c r="C156" s="108" t="s">
        <v>52</v>
      </c>
      <c r="D156" s="115" t="s">
        <v>198</v>
      </c>
      <c r="E156" s="116">
        <v>406172</v>
      </c>
      <c r="F156" s="108"/>
      <c r="G156" s="108"/>
      <c r="H156" s="108"/>
    </row>
    <row r="157" spans="1:8" x14ac:dyDescent="0.25">
      <c r="A157" s="118">
        <v>42983</v>
      </c>
      <c r="B157" s="108" t="s">
        <v>146</v>
      </c>
      <c r="C157" s="108" t="s">
        <v>52</v>
      </c>
      <c r="D157" s="115" t="s">
        <v>113</v>
      </c>
      <c r="E157" s="116">
        <v>342400</v>
      </c>
      <c r="F157" s="108"/>
      <c r="G157" s="108"/>
      <c r="H157" s="108"/>
    </row>
    <row r="158" spans="1:8" x14ac:dyDescent="0.25">
      <c r="A158" s="118">
        <v>42984</v>
      </c>
      <c r="B158" s="108" t="s">
        <v>146</v>
      </c>
      <c r="C158" s="108" t="s">
        <v>52</v>
      </c>
      <c r="D158" s="115" t="s">
        <v>198</v>
      </c>
      <c r="E158" s="116">
        <v>54313.2</v>
      </c>
      <c r="F158" s="108"/>
      <c r="G158" s="108"/>
      <c r="H158" s="108"/>
    </row>
    <row r="159" spans="1:8" x14ac:dyDescent="0.25">
      <c r="A159" s="118">
        <v>42986</v>
      </c>
      <c r="B159" s="108" t="s">
        <v>146</v>
      </c>
      <c r="C159" s="108" t="s">
        <v>52</v>
      </c>
      <c r="D159" s="115" t="s">
        <v>210</v>
      </c>
      <c r="E159" s="116">
        <v>34999.379999999997</v>
      </c>
      <c r="F159" s="108"/>
      <c r="G159" s="108"/>
      <c r="H159" s="108"/>
    </row>
    <row r="160" spans="1:8" x14ac:dyDescent="0.25">
      <c r="A160" s="118">
        <v>42986</v>
      </c>
      <c r="B160" s="108" t="s">
        <v>146</v>
      </c>
      <c r="C160" s="108" t="s">
        <v>52</v>
      </c>
      <c r="D160" s="115" t="s">
        <v>207</v>
      </c>
      <c r="E160" s="116">
        <v>57660</v>
      </c>
      <c r="F160" s="108"/>
      <c r="G160" s="108"/>
      <c r="H160" s="108"/>
    </row>
    <row r="161" spans="1:8" x14ac:dyDescent="0.25">
      <c r="A161" s="118">
        <v>42989</v>
      </c>
      <c r="B161" s="108" t="s">
        <v>146</v>
      </c>
      <c r="C161" s="108" t="s">
        <v>52</v>
      </c>
      <c r="D161" s="115" t="s">
        <v>211</v>
      </c>
      <c r="E161" s="116">
        <v>249203</v>
      </c>
      <c r="F161" s="108"/>
      <c r="G161" s="108"/>
      <c r="H161" s="108"/>
    </row>
    <row r="162" spans="1:8" x14ac:dyDescent="0.25">
      <c r="A162" s="118">
        <v>42993</v>
      </c>
      <c r="B162" s="108" t="s">
        <v>146</v>
      </c>
      <c r="C162" s="108" t="s">
        <v>52</v>
      </c>
      <c r="D162" s="115" t="s">
        <v>212</v>
      </c>
      <c r="E162" s="116">
        <v>60187.5</v>
      </c>
      <c r="F162" s="108"/>
      <c r="G162" s="108"/>
      <c r="H162" s="108"/>
    </row>
    <row r="163" spans="1:8" x14ac:dyDescent="0.25">
      <c r="A163" s="118">
        <v>42997</v>
      </c>
      <c r="B163" s="108" t="s">
        <v>146</v>
      </c>
      <c r="C163" s="108" t="s">
        <v>52</v>
      </c>
      <c r="D163" s="115" t="s">
        <v>215</v>
      </c>
      <c r="E163" s="116">
        <v>85118.5</v>
      </c>
      <c r="F163" s="108"/>
      <c r="G163" s="108"/>
      <c r="H163" s="108"/>
    </row>
    <row r="164" spans="1:8" x14ac:dyDescent="0.25">
      <c r="A164" s="118">
        <v>43005</v>
      </c>
      <c r="B164" s="108" t="s">
        <v>146</v>
      </c>
      <c r="C164" s="108" t="s">
        <v>52</v>
      </c>
      <c r="D164" s="115" t="s">
        <v>133</v>
      </c>
      <c r="E164" s="116">
        <v>99720</v>
      </c>
      <c r="F164" s="127"/>
      <c r="G164" s="127"/>
      <c r="H164" s="127"/>
    </row>
    <row r="165" spans="1:8" x14ac:dyDescent="0.25">
      <c r="A165" s="119">
        <v>43018</v>
      </c>
      <c r="B165" s="120" t="s">
        <v>146</v>
      </c>
      <c r="C165" s="120" t="s">
        <v>52</v>
      </c>
      <c r="D165" s="121" t="s">
        <v>81</v>
      </c>
      <c r="E165" s="116">
        <v>33384</v>
      </c>
      <c r="F165" s="120" t="s">
        <v>147</v>
      </c>
      <c r="G165" s="122" t="s">
        <v>148</v>
      </c>
      <c r="H165" s="122" t="s">
        <v>153</v>
      </c>
    </row>
    <row r="166" spans="1:8" x14ac:dyDescent="0.25">
      <c r="A166" s="119">
        <v>43027</v>
      </c>
      <c r="B166" s="120" t="s">
        <v>146</v>
      </c>
      <c r="C166" s="120" t="s">
        <v>52</v>
      </c>
      <c r="D166" s="121" t="s">
        <v>75</v>
      </c>
      <c r="E166" s="116">
        <v>63000</v>
      </c>
      <c r="F166" s="122"/>
      <c r="G166" s="122"/>
      <c r="H166" s="122"/>
    </row>
    <row r="167" spans="1:8" x14ac:dyDescent="0.25">
      <c r="A167" s="119">
        <v>43031</v>
      </c>
      <c r="B167" s="120" t="s">
        <v>146</v>
      </c>
      <c r="C167" s="120" t="s">
        <v>52</v>
      </c>
      <c r="D167" s="121" t="s">
        <v>93</v>
      </c>
      <c r="E167" s="116">
        <v>99800.78</v>
      </c>
      <c r="F167" s="122"/>
      <c r="G167" s="122"/>
      <c r="H167" s="122"/>
    </row>
    <row r="168" spans="1:8" x14ac:dyDescent="0.25">
      <c r="A168" s="119">
        <v>43031</v>
      </c>
      <c r="B168" s="120" t="s">
        <v>146</v>
      </c>
      <c r="C168" s="120" t="s">
        <v>52</v>
      </c>
      <c r="D168" s="121" t="s">
        <v>222</v>
      </c>
      <c r="E168" s="116">
        <v>148159</v>
      </c>
      <c r="F168" s="122"/>
      <c r="G168" s="122"/>
      <c r="H168" s="122"/>
    </row>
    <row r="169" spans="1:8" x14ac:dyDescent="0.25">
      <c r="A169" s="119">
        <v>43031</v>
      </c>
      <c r="B169" s="120" t="s">
        <v>146</v>
      </c>
      <c r="C169" s="120" t="s">
        <v>52</v>
      </c>
      <c r="D169" s="121" t="s">
        <v>75</v>
      </c>
      <c r="E169" s="116">
        <v>129555</v>
      </c>
      <c r="F169" s="122"/>
      <c r="G169" s="122"/>
      <c r="H169" s="122"/>
    </row>
    <row r="170" spans="1:8" x14ac:dyDescent="0.25">
      <c r="A170" s="119">
        <v>43054</v>
      </c>
      <c r="B170" s="120" t="s">
        <v>146</v>
      </c>
      <c r="C170" s="120" t="s">
        <v>52</v>
      </c>
      <c r="D170" s="121" t="s">
        <v>225</v>
      </c>
      <c r="E170" s="116">
        <v>34154.400000000001</v>
      </c>
      <c r="F170" s="122"/>
      <c r="G170" s="122"/>
      <c r="H170" s="122"/>
    </row>
    <row r="171" spans="1:8" x14ac:dyDescent="0.25">
      <c r="A171" s="119">
        <v>43054</v>
      </c>
      <c r="B171" s="120" t="s">
        <v>146</v>
      </c>
      <c r="C171" s="120" t="s">
        <v>52</v>
      </c>
      <c r="D171" s="121" t="s">
        <v>226</v>
      </c>
      <c r="E171" s="116">
        <v>38500</v>
      </c>
      <c r="F171" s="122"/>
      <c r="G171" s="122"/>
      <c r="H171" s="122"/>
    </row>
    <row r="172" spans="1:8" x14ac:dyDescent="0.25">
      <c r="A172" s="119">
        <v>43059</v>
      </c>
      <c r="B172" s="120" t="s">
        <v>146</v>
      </c>
      <c r="C172" s="120" t="s">
        <v>52</v>
      </c>
      <c r="D172" s="115" t="s">
        <v>198</v>
      </c>
      <c r="E172" s="116">
        <v>249116.33</v>
      </c>
      <c r="F172" s="122"/>
      <c r="G172" s="122"/>
      <c r="H172" s="122"/>
    </row>
    <row r="173" spans="1:8" x14ac:dyDescent="0.25">
      <c r="A173" s="119">
        <v>43061</v>
      </c>
      <c r="B173" s="120" t="s">
        <v>146</v>
      </c>
      <c r="C173" s="120" t="s">
        <v>52</v>
      </c>
      <c r="D173" s="121" t="s">
        <v>230</v>
      </c>
      <c r="E173" s="116">
        <v>87000</v>
      </c>
      <c r="F173" s="122"/>
      <c r="G173" s="122"/>
      <c r="H173" s="122"/>
    </row>
    <row r="174" spans="1:8" x14ac:dyDescent="0.25">
      <c r="A174" s="119">
        <v>43062</v>
      </c>
      <c r="B174" s="120" t="s">
        <v>146</v>
      </c>
      <c r="C174" s="120" t="s">
        <v>52</v>
      </c>
      <c r="D174" s="121" t="s">
        <v>198</v>
      </c>
      <c r="E174" s="116">
        <v>38092</v>
      </c>
      <c r="F174" s="122"/>
      <c r="G174" s="122"/>
      <c r="H174" s="122"/>
    </row>
    <row r="175" spans="1:8" x14ac:dyDescent="0.25">
      <c r="A175" s="119">
        <v>43066</v>
      </c>
      <c r="B175" s="120" t="s">
        <v>146</v>
      </c>
      <c r="C175" s="120" t="s">
        <v>52</v>
      </c>
      <c r="D175" s="121" t="s">
        <v>76</v>
      </c>
      <c r="E175" s="116">
        <v>227836.15</v>
      </c>
      <c r="F175" s="122"/>
      <c r="G175" s="122"/>
      <c r="H175" s="122"/>
    </row>
    <row r="176" spans="1:8" x14ac:dyDescent="0.25">
      <c r="A176" s="117">
        <v>42956</v>
      </c>
      <c r="B176" s="108" t="s">
        <v>202</v>
      </c>
      <c r="C176" s="108" t="s">
        <v>52</v>
      </c>
      <c r="D176" s="115" t="s">
        <v>203</v>
      </c>
      <c r="E176" s="116">
        <v>4685000</v>
      </c>
      <c r="F176" s="108"/>
      <c r="G176" s="108"/>
      <c r="H176" s="108"/>
    </row>
    <row r="177" spans="1:8" x14ac:dyDescent="0.25">
      <c r="A177" s="117"/>
      <c r="B177" s="108"/>
      <c r="C177" s="134">
        <v>55</v>
      </c>
      <c r="D177" s="133"/>
      <c r="E177" s="123">
        <f>SUM(E122:E176)</f>
        <v>29651059.019999996</v>
      </c>
      <c r="F177" s="108"/>
      <c r="G177" s="108"/>
      <c r="H177" s="108"/>
    </row>
    <row r="178" spans="1:8" x14ac:dyDescent="0.25">
      <c r="A178" s="117">
        <v>42786</v>
      </c>
      <c r="B178" s="108" t="s">
        <v>151</v>
      </c>
      <c r="C178" s="108" t="s">
        <v>53</v>
      </c>
      <c r="D178" s="115" t="s">
        <v>167</v>
      </c>
      <c r="E178" s="116">
        <v>1680000</v>
      </c>
      <c r="F178" s="108"/>
      <c r="G178" s="108"/>
      <c r="H178" s="108"/>
    </row>
    <row r="179" spans="1:8" x14ac:dyDescent="0.25">
      <c r="A179" s="117">
        <v>42844</v>
      </c>
      <c r="B179" s="108" t="s">
        <v>151</v>
      </c>
      <c r="C179" s="108" t="s">
        <v>53</v>
      </c>
      <c r="D179" s="115" t="s">
        <v>156</v>
      </c>
      <c r="E179" s="116">
        <v>8196628.46</v>
      </c>
      <c r="F179" s="108" t="s">
        <v>147</v>
      </c>
      <c r="G179" s="108" t="s">
        <v>148</v>
      </c>
      <c r="H179" s="108" t="s">
        <v>149</v>
      </c>
    </row>
    <row r="180" spans="1:8" x14ac:dyDescent="0.25">
      <c r="A180" s="117">
        <v>42929</v>
      </c>
      <c r="B180" s="108" t="s">
        <v>151</v>
      </c>
      <c r="C180" s="108" t="s">
        <v>53</v>
      </c>
      <c r="D180" s="115" t="s">
        <v>168</v>
      </c>
      <c r="E180" s="116">
        <v>6163151.9400000004</v>
      </c>
      <c r="F180" s="108"/>
      <c r="G180" s="108"/>
      <c r="H180" s="108"/>
    </row>
    <row r="181" spans="1:8" x14ac:dyDescent="0.25">
      <c r="A181" s="117">
        <v>42951</v>
      </c>
      <c r="B181" s="108" t="s">
        <v>151</v>
      </c>
      <c r="C181" s="108" t="s">
        <v>53</v>
      </c>
      <c r="D181" s="115" t="s">
        <v>201</v>
      </c>
      <c r="E181" s="116">
        <v>159500000</v>
      </c>
      <c r="F181" s="108"/>
      <c r="G181" s="108"/>
      <c r="H181" s="108"/>
    </row>
    <row r="182" spans="1:8" x14ac:dyDescent="0.25">
      <c r="A182" s="117">
        <v>42963</v>
      </c>
      <c r="B182" s="108" t="s">
        <v>151</v>
      </c>
      <c r="C182" s="108" t="s">
        <v>53</v>
      </c>
      <c r="D182" s="115" t="s">
        <v>113</v>
      </c>
      <c r="E182" s="116">
        <v>14445000</v>
      </c>
      <c r="F182" s="108"/>
      <c r="G182" s="108"/>
      <c r="H182" s="108"/>
    </row>
    <row r="183" spans="1:8" x14ac:dyDescent="0.25">
      <c r="A183" s="118">
        <v>42993</v>
      </c>
      <c r="B183" s="108" t="s">
        <v>151</v>
      </c>
      <c r="C183" s="108" t="s">
        <v>53</v>
      </c>
      <c r="D183" s="115" t="s">
        <v>213</v>
      </c>
      <c r="E183" s="116">
        <v>107620.21</v>
      </c>
      <c r="F183" s="108"/>
      <c r="G183" s="108"/>
      <c r="H183" s="108"/>
    </row>
    <row r="184" spans="1:8" x14ac:dyDescent="0.25">
      <c r="A184" s="119">
        <v>43034</v>
      </c>
      <c r="B184" s="120" t="s">
        <v>151</v>
      </c>
      <c r="C184" s="120" t="s">
        <v>53</v>
      </c>
      <c r="D184" s="121" t="s">
        <v>213</v>
      </c>
      <c r="E184" s="116">
        <v>107273.08</v>
      </c>
      <c r="F184" s="122"/>
      <c r="G184" s="122"/>
      <c r="H184" s="122"/>
    </row>
    <row r="185" spans="1:8" x14ac:dyDescent="0.25">
      <c r="A185" s="119">
        <v>43060</v>
      </c>
      <c r="B185" s="120" t="s">
        <v>151</v>
      </c>
      <c r="C185" s="120" t="s">
        <v>53</v>
      </c>
      <c r="D185" s="121" t="s">
        <v>228</v>
      </c>
      <c r="E185" s="116">
        <v>1000000</v>
      </c>
      <c r="F185" s="122"/>
      <c r="G185" s="122"/>
      <c r="H185" s="122"/>
    </row>
    <row r="186" spans="1:8" x14ac:dyDescent="0.25">
      <c r="A186" s="119">
        <v>43060</v>
      </c>
      <c r="B186" s="120" t="s">
        <v>151</v>
      </c>
      <c r="C186" s="120" t="s">
        <v>53</v>
      </c>
      <c r="D186" s="121" t="s">
        <v>213</v>
      </c>
      <c r="E186" s="116">
        <v>1832004</v>
      </c>
      <c r="F186" s="122"/>
      <c r="G186" s="122"/>
      <c r="H186" s="122"/>
    </row>
    <row r="187" spans="1:8" x14ac:dyDescent="0.25">
      <c r="A187" s="117">
        <v>42748</v>
      </c>
      <c r="B187" s="108" t="s">
        <v>146</v>
      </c>
      <c r="C187" s="108" t="s">
        <v>53</v>
      </c>
      <c r="D187" s="115" t="s">
        <v>154</v>
      </c>
      <c r="E187" s="116">
        <v>50000</v>
      </c>
      <c r="F187" s="108" t="s">
        <v>147</v>
      </c>
      <c r="G187" s="108" t="s">
        <v>148</v>
      </c>
      <c r="H187" s="108" t="s">
        <v>149</v>
      </c>
    </row>
    <row r="188" spans="1:8" x14ac:dyDescent="0.25">
      <c r="A188" s="117">
        <v>42766</v>
      </c>
      <c r="B188" s="108" t="s">
        <v>146</v>
      </c>
      <c r="C188" s="108" t="s">
        <v>53</v>
      </c>
      <c r="D188" s="115" t="s">
        <v>156</v>
      </c>
      <c r="E188" s="116">
        <v>1695370</v>
      </c>
      <c r="F188" s="108"/>
      <c r="G188" s="108"/>
      <c r="H188" s="108"/>
    </row>
    <row r="189" spans="1:8" x14ac:dyDescent="0.25">
      <c r="A189" s="117">
        <v>42766</v>
      </c>
      <c r="B189" s="108" t="s">
        <v>146</v>
      </c>
      <c r="C189" s="108" t="s">
        <v>53</v>
      </c>
      <c r="D189" s="115" t="s">
        <v>161</v>
      </c>
      <c r="E189" s="116">
        <v>662769</v>
      </c>
      <c r="F189" s="108"/>
      <c r="G189" s="108"/>
      <c r="H189" s="108"/>
    </row>
    <row r="190" spans="1:8" x14ac:dyDescent="0.25">
      <c r="A190" s="117">
        <v>42804</v>
      </c>
      <c r="B190" s="108" t="s">
        <v>146</v>
      </c>
      <c r="C190" s="108" t="s">
        <v>53</v>
      </c>
      <c r="D190" s="115" t="s">
        <v>156</v>
      </c>
      <c r="E190" s="116">
        <v>2041547.86</v>
      </c>
      <c r="F190" s="108" t="s">
        <v>147</v>
      </c>
      <c r="G190" s="108" t="s">
        <v>148</v>
      </c>
      <c r="H190" s="108" t="s">
        <v>159</v>
      </c>
    </row>
    <row r="191" spans="1:8" x14ac:dyDescent="0.25">
      <c r="A191" s="117">
        <v>42845</v>
      </c>
      <c r="B191" s="108" t="s">
        <v>146</v>
      </c>
      <c r="C191" s="108" t="s">
        <v>53</v>
      </c>
      <c r="D191" s="115" t="s">
        <v>75</v>
      </c>
      <c r="E191" s="116">
        <v>123867900</v>
      </c>
      <c r="F191" s="108" t="s">
        <v>147</v>
      </c>
      <c r="G191" s="108" t="s">
        <v>148</v>
      </c>
      <c r="H191" s="108" t="s">
        <v>153</v>
      </c>
    </row>
    <row r="192" spans="1:8" x14ac:dyDescent="0.25">
      <c r="A192" s="117">
        <v>42902</v>
      </c>
      <c r="B192" s="108" t="s">
        <v>146</v>
      </c>
      <c r="C192" s="108" t="s">
        <v>53</v>
      </c>
      <c r="D192" s="115" t="s">
        <v>195</v>
      </c>
      <c r="E192" s="116">
        <v>180000</v>
      </c>
      <c r="F192" s="108"/>
      <c r="G192" s="108"/>
      <c r="H192" s="108"/>
    </row>
    <row r="193" spans="1:8" x14ac:dyDescent="0.25">
      <c r="A193" s="119">
        <v>43021</v>
      </c>
      <c r="B193" s="120" t="s">
        <v>146</v>
      </c>
      <c r="C193" s="120" t="s">
        <v>53</v>
      </c>
      <c r="D193" s="121" t="s">
        <v>82</v>
      </c>
      <c r="E193" s="116">
        <v>857001</v>
      </c>
      <c r="F193" s="122"/>
      <c r="G193" s="122"/>
      <c r="H193" s="122"/>
    </row>
    <row r="194" spans="1:8" x14ac:dyDescent="0.25">
      <c r="A194" s="119">
        <v>43069</v>
      </c>
      <c r="B194" s="120" t="s">
        <v>146</v>
      </c>
      <c r="C194" s="120" t="s">
        <v>53</v>
      </c>
      <c r="D194" s="121" t="s">
        <v>231</v>
      </c>
      <c r="E194" s="116">
        <v>610000</v>
      </c>
      <c r="F194" s="122"/>
      <c r="G194" s="122"/>
      <c r="H194" s="122"/>
    </row>
    <row r="195" spans="1:8" x14ac:dyDescent="0.25">
      <c r="A195" s="119"/>
      <c r="B195" s="120"/>
      <c r="C195" s="131">
        <v>17</v>
      </c>
      <c r="D195" s="136"/>
      <c r="E195" s="123">
        <f>SUM(E178:E194)</f>
        <v>322996265.55000007</v>
      </c>
      <c r="F195" s="122"/>
      <c r="G195" s="122"/>
      <c r="H195" s="122"/>
    </row>
    <row r="196" spans="1:8" x14ac:dyDescent="0.25">
      <c r="A196" s="117">
        <v>42746</v>
      </c>
      <c r="B196" s="108" t="s">
        <v>151</v>
      </c>
      <c r="C196" s="108" t="s">
        <v>152</v>
      </c>
      <c r="D196" s="115" t="s">
        <v>81</v>
      </c>
      <c r="E196" s="116">
        <v>1854754.05</v>
      </c>
      <c r="F196" s="108" t="s">
        <v>147</v>
      </c>
      <c r="G196" s="108" t="s">
        <v>148</v>
      </c>
      <c r="H196" s="108" t="s">
        <v>153</v>
      </c>
    </row>
    <row r="197" spans="1:8" x14ac:dyDescent="0.25">
      <c r="A197" s="117">
        <v>42779</v>
      </c>
      <c r="B197" s="108" t="s">
        <v>151</v>
      </c>
      <c r="C197" s="108" t="s">
        <v>152</v>
      </c>
      <c r="D197" s="115" t="s">
        <v>166</v>
      </c>
      <c r="E197" s="116">
        <v>235885.25</v>
      </c>
      <c r="F197" s="108"/>
      <c r="G197" s="108"/>
      <c r="H197" s="108"/>
    </row>
    <row r="198" spans="1:8" x14ac:dyDescent="0.25">
      <c r="A198" s="119">
        <v>43061</v>
      </c>
      <c r="B198" s="120" t="s">
        <v>146</v>
      </c>
      <c r="C198" s="108" t="s">
        <v>152</v>
      </c>
      <c r="D198" s="121" t="s">
        <v>194</v>
      </c>
      <c r="E198" s="116">
        <v>96254.53</v>
      </c>
      <c r="F198" s="122"/>
      <c r="G198" s="122"/>
      <c r="H198" s="122"/>
    </row>
    <row r="199" spans="1:8" x14ac:dyDescent="0.25">
      <c r="A199" s="119">
        <v>43054</v>
      </c>
      <c r="B199" s="120" t="s">
        <v>146</v>
      </c>
      <c r="C199" s="108" t="s">
        <v>152</v>
      </c>
      <c r="D199" s="121" t="s">
        <v>227</v>
      </c>
      <c r="E199" s="116">
        <v>100</v>
      </c>
      <c r="F199" s="122"/>
      <c r="G199" s="122"/>
      <c r="H199" s="122"/>
    </row>
    <row r="200" spans="1:8" x14ac:dyDescent="0.25">
      <c r="A200" s="119"/>
      <c r="B200" s="120"/>
      <c r="C200" s="131">
        <v>4</v>
      </c>
      <c r="D200" s="136"/>
      <c r="E200" s="123">
        <f>SUM(E196:E199)</f>
        <v>2186993.83</v>
      </c>
      <c r="F200" s="122"/>
      <c r="G200" s="122"/>
      <c r="H200" s="122"/>
    </row>
    <row r="201" spans="1:8" x14ac:dyDescent="0.25">
      <c r="C201" s="139">
        <f>+C200+C195+C177+C121+C110+C16+C11</f>
        <v>192</v>
      </c>
      <c r="E201" s="138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109" customWidth="1"/>
    <col min="2" max="3" width="11.42578125" style="109"/>
    <col min="4" max="4" width="39.140625" style="110" customWidth="1"/>
    <col min="5" max="5" width="18.140625" style="109" customWidth="1"/>
    <col min="6" max="7" width="11.42578125" style="109"/>
    <col min="8" max="8" width="16.28515625" style="109" customWidth="1"/>
    <col min="9" max="16384" width="11.42578125" style="109"/>
  </cols>
  <sheetData>
    <row r="2" spans="1:8" x14ac:dyDescent="0.2">
      <c r="A2" s="107" t="s">
        <v>138</v>
      </c>
      <c r="B2" s="111" t="s">
        <v>139</v>
      </c>
      <c r="C2" s="107" t="s">
        <v>140</v>
      </c>
      <c r="D2" s="112" t="s">
        <v>141</v>
      </c>
      <c r="E2" s="113" t="s">
        <v>142</v>
      </c>
      <c r="F2" s="107" t="s">
        <v>143</v>
      </c>
      <c r="G2" s="107" t="s">
        <v>144</v>
      </c>
      <c r="H2" s="107" t="s">
        <v>145</v>
      </c>
    </row>
    <row r="3" spans="1:8" x14ac:dyDescent="0.2">
      <c r="A3" s="114">
        <v>42746</v>
      </c>
      <c r="B3" s="107" t="s">
        <v>151</v>
      </c>
      <c r="C3" s="107" t="s">
        <v>152</v>
      </c>
      <c r="D3" s="115" t="s">
        <v>81</v>
      </c>
      <c r="E3" s="116">
        <v>1854754.05</v>
      </c>
      <c r="F3" s="108" t="s">
        <v>147</v>
      </c>
      <c r="G3" s="107" t="s">
        <v>148</v>
      </c>
      <c r="H3" s="107" t="s">
        <v>153</v>
      </c>
    </row>
    <row r="4" spans="1:8" x14ac:dyDescent="0.2">
      <c r="A4" s="117">
        <v>42767</v>
      </c>
      <c r="B4" s="108" t="s">
        <v>151</v>
      </c>
      <c r="C4" s="108" t="s">
        <v>52</v>
      </c>
      <c r="D4" s="115" t="s">
        <v>162</v>
      </c>
      <c r="E4" s="116">
        <v>55908.02</v>
      </c>
      <c r="F4" s="108" t="s">
        <v>147</v>
      </c>
      <c r="G4" s="108" t="s">
        <v>148</v>
      </c>
      <c r="H4" s="108" t="s">
        <v>160</v>
      </c>
    </row>
    <row r="5" spans="1:8" x14ac:dyDescent="0.2">
      <c r="A5" s="117">
        <v>42772</v>
      </c>
      <c r="B5" s="108" t="s">
        <v>151</v>
      </c>
      <c r="C5" s="108" t="s">
        <v>54</v>
      </c>
      <c r="D5" s="115" t="s">
        <v>164</v>
      </c>
      <c r="E5" s="116">
        <v>27010434</v>
      </c>
      <c r="F5" s="108" t="s">
        <v>147</v>
      </c>
      <c r="G5" s="108" t="s">
        <v>148</v>
      </c>
      <c r="H5" s="108" t="s">
        <v>165</v>
      </c>
    </row>
    <row r="6" spans="1:8" x14ac:dyDescent="0.2">
      <c r="A6" s="117">
        <v>42772</v>
      </c>
      <c r="B6" s="108" t="s">
        <v>151</v>
      </c>
      <c r="C6" s="108" t="s">
        <v>54</v>
      </c>
      <c r="D6" s="115" t="s">
        <v>164</v>
      </c>
      <c r="E6" s="116">
        <v>27010434</v>
      </c>
      <c r="F6" s="108" t="s">
        <v>147</v>
      </c>
      <c r="G6" s="108" t="s">
        <v>148</v>
      </c>
      <c r="H6" s="108" t="s">
        <v>165</v>
      </c>
    </row>
    <row r="7" spans="1:8" x14ac:dyDescent="0.2">
      <c r="A7" s="117">
        <v>42779</v>
      </c>
      <c r="B7" s="108" t="s">
        <v>151</v>
      </c>
      <c r="C7" s="108" t="s">
        <v>152</v>
      </c>
      <c r="D7" s="115" t="s">
        <v>166</v>
      </c>
      <c r="E7" s="116">
        <v>235885.25</v>
      </c>
      <c r="F7" s="108"/>
      <c r="G7" s="108"/>
      <c r="H7" s="108"/>
    </row>
    <row r="8" spans="1:8" x14ac:dyDescent="0.2">
      <c r="A8" s="117">
        <v>42786</v>
      </c>
      <c r="B8" s="108" t="s">
        <v>151</v>
      </c>
      <c r="C8" s="108" t="s">
        <v>53</v>
      </c>
      <c r="D8" s="115" t="s">
        <v>167</v>
      </c>
      <c r="E8" s="116">
        <v>1680000</v>
      </c>
      <c r="F8" s="108"/>
      <c r="G8" s="108"/>
      <c r="H8" s="108"/>
    </row>
    <row r="9" spans="1:8" x14ac:dyDescent="0.2">
      <c r="A9" s="117">
        <v>42786</v>
      </c>
      <c r="B9" s="108" t="s">
        <v>151</v>
      </c>
      <c r="C9" s="108" t="s">
        <v>51</v>
      </c>
      <c r="D9" s="115" t="s">
        <v>168</v>
      </c>
      <c r="E9" s="116">
        <v>19501.55</v>
      </c>
      <c r="F9" s="108"/>
      <c r="G9" s="108"/>
      <c r="H9" s="108"/>
    </row>
    <row r="10" spans="1:8" x14ac:dyDescent="0.2">
      <c r="A10" s="117">
        <v>42811</v>
      </c>
      <c r="B10" s="108" t="s">
        <v>151</v>
      </c>
      <c r="C10" s="108" t="s">
        <v>51</v>
      </c>
      <c r="D10" s="115" t="s">
        <v>173</v>
      </c>
      <c r="E10" s="116">
        <v>25011.25</v>
      </c>
      <c r="F10" s="108" t="s">
        <v>147</v>
      </c>
      <c r="G10" s="108" t="s">
        <v>148</v>
      </c>
      <c r="H10" s="108" t="s">
        <v>160</v>
      </c>
    </row>
    <row r="11" spans="1:8" x14ac:dyDescent="0.2">
      <c r="A11" s="117">
        <v>42816</v>
      </c>
      <c r="B11" s="108" t="s">
        <v>151</v>
      </c>
      <c r="C11" s="108" t="s">
        <v>51</v>
      </c>
      <c r="D11" s="115" t="s">
        <v>174</v>
      </c>
      <c r="E11" s="116">
        <v>9437.4</v>
      </c>
      <c r="F11" s="108" t="s">
        <v>147</v>
      </c>
      <c r="G11" s="108" t="s">
        <v>148</v>
      </c>
      <c r="H11" s="108" t="s">
        <v>159</v>
      </c>
    </row>
    <row r="12" spans="1:8" x14ac:dyDescent="0.2">
      <c r="A12" s="117">
        <v>42816</v>
      </c>
      <c r="B12" s="108" t="s">
        <v>151</v>
      </c>
      <c r="C12" s="108" t="s">
        <v>52</v>
      </c>
      <c r="D12" s="115" t="s">
        <v>174</v>
      </c>
      <c r="E12" s="116">
        <v>30049.99</v>
      </c>
      <c r="F12" s="108"/>
      <c r="G12" s="108"/>
      <c r="H12" s="108"/>
    </row>
    <row r="13" spans="1:8" x14ac:dyDescent="0.2">
      <c r="A13" s="117">
        <v>42817</v>
      </c>
      <c r="B13" s="108" t="s">
        <v>151</v>
      </c>
      <c r="C13" s="108" t="s">
        <v>52</v>
      </c>
      <c r="D13" s="115" t="s">
        <v>168</v>
      </c>
      <c r="E13" s="116">
        <v>4962042.54</v>
      </c>
      <c r="F13" s="108" t="s">
        <v>147</v>
      </c>
      <c r="G13" s="108" t="s">
        <v>148</v>
      </c>
      <c r="H13" s="108" t="s">
        <v>153</v>
      </c>
    </row>
    <row r="14" spans="1:8" x14ac:dyDescent="0.2">
      <c r="A14" s="117">
        <v>42817</v>
      </c>
      <c r="B14" s="108" t="s">
        <v>151</v>
      </c>
      <c r="C14" s="108" t="s">
        <v>52</v>
      </c>
      <c r="D14" s="115" t="s">
        <v>168</v>
      </c>
      <c r="E14" s="116">
        <v>9998203.8699999992</v>
      </c>
      <c r="F14" s="108" t="s">
        <v>147</v>
      </c>
      <c r="G14" s="108" t="s">
        <v>148</v>
      </c>
      <c r="H14" s="108" t="s">
        <v>153</v>
      </c>
    </row>
    <row r="15" spans="1:8" x14ac:dyDescent="0.2">
      <c r="A15" s="117">
        <v>42831</v>
      </c>
      <c r="B15" s="108" t="s">
        <v>151</v>
      </c>
      <c r="C15" s="108" t="s">
        <v>51</v>
      </c>
      <c r="D15" s="115" t="s">
        <v>178</v>
      </c>
      <c r="E15" s="116">
        <v>5760</v>
      </c>
      <c r="F15" s="108"/>
      <c r="G15" s="108"/>
      <c r="H15" s="108"/>
    </row>
    <row r="16" spans="1:8" x14ac:dyDescent="0.2">
      <c r="A16" s="117">
        <v>42835</v>
      </c>
      <c r="B16" s="108" t="s">
        <v>151</v>
      </c>
      <c r="C16" s="108" t="s">
        <v>51</v>
      </c>
      <c r="D16" s="115" t="s">
        <v>175</v>
      </c>
      <c r="E16" s="116">
        <v>29974.11</v>
      </c>
      <c r="F16" s="108" t="s">
        <v>147</v>
      </c>
      <c r="G16" s="108" t="s">
        <v>148</v>
      </c>
      <c r="H16" s="108" t="s">
        <v>159</v>
      </c>
    </row>
    <row r="17" spans="1:8" x14ac:dyDescent="0.2">
      <c r="A17" s="117">
        <v>42835</v>
      </c>
      <c r="B17" s="108" t="s">
        <v>151</v>
      </c>
      <c r="C17" s="108" t="s">
        <v>56</v>
      </c>
      <c r="D17" s="115" t="s">
        <v>156</v>
      </c>
      <c r="E17" s="116">
        <v>12000000</v>
      </c>
      <c r="F17" s="108" t="s">
        <v>147</v>
      </c>
      <c r="G17" s="108" t="s">
        <v>148</v>
      </c>
      <c r="H17" s="108" t="s">
        <v>159</v>
      </c>
    </row>
    <row r="18" spans="1:8" x14ac:dyDescent="0.2">
      <c r="A18" s="117">
        <v>42844</v>
      </c>
      <c r="B18" s="108" t="s">
        <v>151</v>
      </c>
      <c r="C18" s="108" t="s">
        <v>53</v>
      </c>
      <c r="D18" s="115" t="s">
        <v>156</v>
      </c>
      <c r="E18" s="116">
        <v>8196628.46</v>
      </c>
      <c r="F18" s="108" t="s">
        <v>147</v>
      </c>
      <c r="G18" s="108" t="s">
        <v>148</v>
      </c>
      <c r="H18" s="108" t="s">
        <v>149</v>
      </c>
    </row>
    <row r="19" spans="1:8" x14ac:dyDescent="0.2">
      <c r="A19" s="117">
        <v>42852</v>
      </c>
      <c r="B19" s="108" t="s">
        <v>151</v>
      </c>
      <c r="C19" s="108" t="s">
        <v>85</v>
      </c>
      <c r="D19" s="115" t="s">
        <v>181</v>
      </c>
      <c r="E19" s="116">
        <v>826000</v>
      </c>
      <c r="F19" s="108" t="s">
        <v>147</v>
      </c>
      <c r="G19" s="108" t="s">
        <v>148</v>
      </c>
      <c r="H19" s="108" t="s">
        <v>185</v>
      </c>
    </row>
    <row r="20" spans="1:8" x14ac:dyDescent="0.2">
      <c r="A20" s="117">
        <v>42863</v>
      </c>
      <c r="B20" s="108" t="s">
        <v>151</v>
      </c>
      <c r="C20" s="108" t="s">
        <v>52</v>
      </c>
      <c r="D20" s="115" t="s">
        <v>75</v>
      </c>
      <c r="E20" s="116">
        <v>6450</v>
      </c>
      <c r="F20" s="108" t="s">
        <v>147</v>
      </c>
      <c r="G20" s="108" t="s">
        <v>148</v>
      </c>
      <c r="H20" s="108" t="s">
        <v>188</v>
      </c>
    </row>
    <row r="21" spans="1:8" x14ac:dyDescent="0.2">
      <c r="A21" s="117">
        <v>42870</v>
      </c>
      <c r="B21" s="108" t="s">
        <v>151</v>
      </c>
      <c r="C21" s="108" t="s">
        <v>51</v>
      </c>
      <c r="D21" s="115" t="s">
        <v>191</v>
      </c>
      <c r="E21" s="116">
        <v>29954.65</v>
      </c>
      <c r="F21" s="108"/>
      <c r="G21" s="108"/>
      <c r="H21" s="108"/>
    </row>
    <row r="22" spans="1:8" x14ac:dyDescent="0.2">
      <c r="A22" s="117">
        <v>42891</v>
      </c>
      <c r="B22" s="108" t="s">
        <v>151</v>
      </c>
      <c r="C22" s="108" t="s">
        <v>56</v>
      </c>
      <c r="D22" s="115" t="s">
        <v>193</v>
      </c>
      <c r="E22" s="116">
        <v>18000000</v>
      </c>
      <c r="F22" s="108" t="s">
        <v>147</v>
      </c>
      <c r="G22" s="108" t="s">
        <v>148</v>
      </c>
      <c r="H22" s="108" t="s">
        <v>157</v>
      </c>
    </row>
    <row r="23" spans="1:8" x14ac:dyDescent="0.2">
      <c r="A23" s="117">
        <v>42915</v>
      </c>
      <c r="B23" s="108" t="s">
        <v>151</v>
      </c>
      <c r="C23" s="108" t="s">
        <v>52</v>
      </c>
      <c r="D23" s="115" t="s">
        <v>155</v>
      </c>
      <c r="E23" s="116">
        <v>56175</v>
      </c>
      <c r="F23" s="108"/>
      <c r="G23" s="108"/>
      <c r="H23" s="108"/>
    </row>
    <row r="24" spans="1:8" x14ac:dyDescent="0.2">
      <c r="A24" s="117">
        <v>42919</v>
      </c>
      <c r="B24" s="108" t="s">
        <v>151</v>
      </c>
      <c r="C24" s="108" t="s">
        <v>56</v>
      </c>
      <c r="D24" s="115" t="s">
        <v>81</v>
      </c>
      <c r="E24" s="116">
        <v>3716003</v>
      </c>
      <c r="F24" s="108"/>
      <c r="G24" s="108"/>
      <c r="H24" s="108"/>
    </row>
    <row r="25" spans="1:8" x14ac:dyDescent="0.2">
      <c r="A25" s="117">
        <v>42929</v>
      </c>
      <c r="B25" s="108" t="s">
        <v>151</v>
      </c>
      <c r="C25" s="108" t="s">
        <v>53</v>
      </c>
      <c r="D25" s="115" t="s">
        <v>168</v>
      </c>
      <c r="E25" s="116">
        <v>6163151.9400000004</v>
      </c>
      <c r="F25" s="108"/>
      <c r="G25" s="108"/>
      <c r="H25" s="108"/>
    </row>
    <row r="26" spans="1:8" x14ac:dyDescent="0.2">
      <c r="A26" s="117">
        <v>42951</v>
      </c>
      <c r="B26" s="108" t="s">
        <v>151</v>
      </c>
      <c r="C26" s="108" t="s">
        <v>53</v>
      </c>
      <c r="D26" s="115" t="s">
        <v>201</v>
      </c>
      <c r="E26" s="116">
        <v>159500000</v>
      </c>
      <c r="F26" s="108"/>
      <c r="G26" s="108"/>
      <c r="H26" s="108"/>
    </row>
    <row r="27" spans="1:8" x14ac:dyDescent="0.2">
      <c r="A27" s="117">
        <v>42963</v>
      </c>
      <c r="B27" s="108" t="s">
        <v>151</v>
      </c>
      <c r="C27" s="108" t="s">
        <v>53</v>
      </c>
      <c r="D27" s="115" t="s">
        <v>113</v>
      </c>
      <c r="E27" s="116">
        <v>14445000</v>
      </c>
      <c r="F27" s="108"/>
      <c r="G27" s="108"/>
      <c r="H27" s="108"/>
    </row>
    <row r="28" spans="1:8" x14ac:dyDescent="0.2">
      <c r="A28" s="117">
        <v>42963</v>
      </c>
      <c r="B28" s="108" t="s">
        <v>151</v>
      </c>
      <c r="C28" s="108" t="s">
        <v>52</v>
      </c>
      <c r="D28" s="115" t="s">
        <v>193</v>
      </c>
      <c r="E28" s="116">
        <v>150000</v>
      </c>
      <c r="F28" s="108"/>
      <c r="G28" s="108"/>
      <c r="H28" s="108"/>
    </row>
    <row r="29" spans="1:8" x14ac:dyDescent="0.2">
      <c r="A29" s="117">
        <v>42978</v>
      </c>
      <c r="B29" s="108" t="s">
        <v>151</v>
      </c>
      <c r="C29" s="108" t="s">
        <v>85</v>
      </c>
      <c r="D29" s="115" t="s">
        <v>110</v>
      </c>
      <c r="E29" s="116">
        <v>292110</v>
      </c>
      <c r="F29" s="108"/>
      <c r="G29" s="108"/>
      <c r="H29" s="108"/>
    </row>
    <row r="30" spans="1:8" x14ac:dyDescent="0.2">
      <c r="A30" s="118">
        <v>42993</v>
      </c>
      <c r="B30" s="108" t="s">
        <v>151</v>
      </c>
      <c r="C30" s="108" t="s">
        <v>52</v>
      </c>
      <c r="D30" s="115" t="s">
        <v>132</v>
      </c>
      <c r="E30" s="116">
        <v>32000</v>
      </c>
      <c r="F30" s="108"/>
      <c r="G30" s="108"/>
      <c r="H30" s="108"/>
    </row>
    <row r="31" spans="1:8" x14ac:dyDescent="0.2">
      <c r="A31" s="118">
        <v>42993</v>
      </c>
      <c r="B31" s="108" t="s">
        <v>151</v>
      </c>
      <c r="C31" s="108" t="s">
        <v>56</v>
      </c>
      <c r="D31" s="115" t="s">
        <v>201</v>
      </c>
      <c r="E31" s="116">
        <v>12945596.060000001</v>
      </c>
      <c r="F31" s="108"/>
      <c r="G31" s="108"/>
      <c r="H31" s="108"/>
    </row>
    <row r="32" spans="1:8" x14ac:dyDescent="0.2">
      <c r="A32" s="118">
        <v>42993</v>
      </c>
      <c r="B32" s="108" t="s">
        <v>151</v>
      </c>
      <c r="C32" s="108" t="s">
        <v>56</v>
      </c>
      <c r="D32" s="115" t="s">
        <v>201</v>
      </c>
      <c r="E32" s="116">
        <v>12945596.060000001</v>
      </c>
      <c r="F32" s="108"/>
      <c r="G32" s="108"/>
      <c r="H32" s="108"/>
    </row>
    <row r="33" spans="1:8" x14ac:dyDescent="0.2">
      <c r="A33" s="118">
        <v>42993</v>
      </c>
      <c r="B33" s="108" t="s">
        <v>151</v>
      </c>
      <c r="C33" s="108" t="s">
        <v>53</v>
      </c>
      <c r="D33" s="115" t="s">
        <v>213</v>
      </c>
      <c r="E33" s="116">
        <v>107620.21</v>
      </c>
      <c r="F33" s="108"/>
      <c r="G33" s="108"/>
      <c r="H33" s="108"/>
    </row>
    <row r="34" spans="1:8" x14ac:dyDescent="0.2">
      <c r="A34" s="118">
        <v>42993</v>
      </c>
      <c r="B34" s="108" t="s">
        <v>151</v>
      </c>
      <c r="C34" s="108" t="s">
        <v>56</v>
      </c>
      <c r="D34" s="115" t="s">
        <v>214</v>
      </c>
      <c r="E34" s="116">
        <v>43666342.619999997</v>
      </c>
      <c r="F34" s="108"/>
      <c r="G34" s="108"/>
      <c r="H34" s="108"/>
    </row>
    <row r="35" spans="1:8" x14ac:dyDescent="0.2">
      <c r="A35" s="118">
        <v>42993</v>
      </c>
      <c r="B35" s="108" t="s">
        <v>151</v>
      </c>
      <c r="C35" s="108" t="s">
        <v>56</v>
      </c>
      <c r="D35" s="115" t="s">
        <v>201</v>
      </c>
      <c r="E35" s="116">
        <v>23052257.41</v>
      </c>
      <c r="F35" s="108"/>
      <c r="G35" s="108"/>
      <c r="H35" s="108"/>
    </row>
    <row r="36" spans="1:8" x14ac:dyDescent="0.2">
      <c r="A36" s="119">
        <v>43025</v>
      </c>
      <c r="B36" s="120" t="s">
        <v>151</v>
      </c>
      <c r="C36" s="120" t="s">
        <v>85</v>
      </c>
      <c r="D36" s="121" t="s">
        <v>220</v>
      </c>
      <c r="E36" s="116">
        <v>52965</v>
      </c>
      <c r="F36" s="122"/>
      <c r="G36" s="122"/>
      <c r="H36" s="122"/>
    </row>
    <row r="37" spans="1:8" x14ac:dyDescent="0.2">
      <c r="A37" s="119">
        <v>43034</v>
      </c>
      <c r="B37" s="120" t="s">
        <v>151</v>
      </c>
      <c r="C37" s="120" t="s">
        <v>53</v>
      </c>
      <c r="D37" s="121" t="s">
        <v>213</v>
      </c>
      <c r="E37" s="116">
        <v>107273.08</v>
      </c>
      <c r="F37" s="122"/>
      <c r="G37" s="122"/>
      <c r="H37" s="122"/>
    </row>
    <row r="38" spans="1:8" x14ac:dyDescent="0.2">
      <c r="A38" s="119">
        <v>43060</v>
      </c>
      <c r="B38" s="120" t="s">
        <v>151</v>
      </c>
      <c r="C38" s="120" t="s">
        <v>53</v>
      </c>
      <c r="D38" s="121" t="s">
        <v>228</v>
      </c>
      <c r="E38" s="116">
        <v>1000000</v>
      </c>
      <c r="F38" s="122"/>
      <c r="G38" s="122"/>
      <c r="H38" s="122"/>
    </row>
    <row r="39" spans="1:8" x14ac:dyDescent="0.2">
      <c r="A39" s="119">
        <v>43060</v>
      </c>
      <c r="B39" s="120" t="s">
        <v>151</v>
      </c>
      <c r="C39" s="120" t="s">
        <v>53</v>
      </c>
      <c r="D39" s="121" t="s">
        <v>213</v>
      </c>
      <c r="E39" s="116">
        <v>1832004</v>
      </c>
      <c r="F39" s="122"/>
      <c r="G39" s="122"/>
      <c r="H39" s="122"/>
    </row>
    <row r="40" spans="1:8" x14ac:dyDescent="0.2">
      <c r="A40" s="119"/>
      <c r="B40" s="120"/>
      <c r="C40" s="120"/>
      <c r="D40" s="131">
        <v>37</v>
      </c>
      <c r="E40" s="123">
        <f>SUM(E3:E39)</f>
        <v>392050523.51999998</v>
      </c>
      <c r="F40" s="122"/>
      <c r="G40" s="122"/>
      <c r="H40" s="122"/>
    </row>
    <row r="41" spans="1:8" x14ac:dyDescent="0.2">
      <c r="A41" s="117">
        <v>42738</v>
      </c>
      <c r="B41" s="108" t="s">
        <v>146</v>
      </c>
      <c r="C41" s="108" t="s">
        <v>52</v>
      </c>
      <c r="D41" s="115" t="s">
        <v>75</v>
      </c>
      <c r="E41" s="116">
        <v>149800</v>
      </c>
      <c r="F41" s="108" t="s">
        <v>147</v>
      </c>
      <c r="G41" s="108" t="s">
        <v>148</v>
      </c>
      <c r="H41" s="108" t="s">
        <v>149</v>
      </c>
    </row>
    <row r="42" spans="1:8" x14ac:dyDescent="0.2">
      <c r="A42" s="117">
        <v>42745</v>
      </c>
      <c r="B42" s="108" t="s">
        <v>146</v>
      </c>
      <c r="C42" s="108" t="s">
        <v>54</v>
      </c>
      <c r="D42" s="115" t="s">
        <v>150</v>
      </c>
      <c r="E42" s="116">
        <v>963000</v>
      </c>
      <c r="F42" s="108" t="s">
        <v>147</v>
      </c>
      <c r="G42" s="108" t="s">
        <v>148</v>
      </c>
      <c r="H42" s="108" t="s">
        <v>149</v>
      </c>
    </row>
    <row r="43" spans="1:8" x14ac:dyDescent="0.2">
      <c r="A43" s="117">
        <v>42746</v>
      </c>
      <c r="B43" s="108" t="s">
        <v>146</v>
      </c>
      <c r="C43" s="108" t="s">
        <v>54</v>
      </c>
      <c r="D43" s="115" t="s">
        <v>150</v>
      </c>
      <c r="E43" s="116">
        <v>963000</v>
      </c>
      <c r="F43" s="108" t="s">
        <v>147</v>
      </c>
      <c r="G43" s="108" t="s">
        <v>148</v>
      </c>
      <c r="H43" s="108" t="s">
        <v>149</v>
      </c>
    </row>
    <row r="44" spans="1:8" x14ac:dyDescent="0.2">
      <c r="A44" s="117">
        <v>42748</v>
      </c>
      <c r="B44" s="108" t="s">
        <v>146</v>
      </c>
      <c r="C44" s="108" t="s">
        <v>53</v>
      </c>
      <c r="D44" s="115" t="s">
        <v>154</v>
      </c>
      <c r="E44" s="116">
        <v>50000</v>
      </c>
      <c r="F44" s="108" t="s">
        <v>147</v>
      </c>
      <c r="G44" s="108" t="s">
        <v>148</v>
      </c>
      <c r="H44" s="108" t="s">
        <v>149</v>
      </c>
    </row>
    <row r="45" spans="1:8" x14ac:dyDescent="0.2">
      <c r="A45" s="117">
        <v>42755</v>
      </c>
      <c r="B45" s="108" t="s">
        <v>146</v>
      </c>
      <c r="C45" s="108" t="s">
        <v>51</v>
      </c>
      <c r="D45" s="115" t="s">
        <v>84</v>
      </c>
      <c r="E45" s="116">
        <v>30000</v>
      </c>
      <c r="F45" s="108" t="s">
        <v>147</v>
      </c>
      <c r="G45" s="108" t="s">
        <v>148</v>
      </c>
      <c r="H45" s="108" t="s">
        <v>149</v>
      </c>
    </row>
    <row r="46" spans="1:8" x14ac:dyDescent="0.2">
      <c r="A46" s="117">
        <v>42755</v>
      </c>
      <c r="B46" s="108" t="s">
        <v>146</v>
      </c>
      <c r="C46" s="108" t="s">
        <v>54</v>
      </c>
      <c r="D46" s="115" t="s">
        <v>155</v>
      </c>
      <c r="E46" s="116">
        <v>73252.2</v>
      </c>
      <c r="F46" s="108"/>
      <c r="G46" s="108"/>
      <c r="H46" s="108"/>
    </row>
    <row r="47" spans="1:8" x14ac:dyDescent="0.2">
      <c r="A47" s="117">
        <v>42755</v>
      </c>
      <c r="B47" s="108" t="s">
        <v>146</v>
      </c>
      <c r="C47" s="108" t="s">
        <v>52</v>
      </c>
      <c r="D47" s="115" t="s">
        <v>115</v>
      </c>
      <c r="E47" s="116">
        <v>165984.26999999999</v>
      </c>
      <c r="F47" s="108" t="s">
        <v>147</v>
      </c>
      <c r="G47" s="108" t="s">
        <v>148</v>
      </c>
      <c r="H47" s="108" t="s">
        <v>149</v>
      </c>
    </row>
    <row r="48" spans="1:8" x14ac:dyDescent="0.2">
      <c r="A48" s="117">
        <v>42755</v>
      </c>
      <c r="B48" s="108" t="s">
        <v>146</v>
      </c>
      <c r="C48" s="108" t="s">
        <v>51</v>
      </c>
      <c r="D48" s="115" t="s">
        <v>156</v>
      </c>
      <c r="E48" s="116">
        <v>8100</v>
      </c>
      <c r="F48" s="108" t="s">
        <v>147</v>
      </c>
      <c r="G48" s="108" t="s">
        <v>148</v>
      </c>
      <c r="H48" s="108" t="s">
        <v>149</v>
      </c>
    </row>
    <row r="49" spans="1:8" x14ac:dyDescent="0.2">
      <c r="A49" s="117">
        <v>42758</v>
      </c>
      <c r="B49" s="108" t="s">
        <v>146</v>
      </c>
      <c r="C49" s="108" t="s">
        <v>51</v>
      </c>
      <c r="D49" s="115" t="s">
        <v>156</v>
      </c>
      <c r="E49" s="116">
        <v>8000</v>
      </c>
      <c r="F49" s="108" t="s">
        <v>147</v>
      </c>
      <c r="G49" s="108" t="s">
        <v>148</v>
      </c>
      <c r="H49" s="108" t="s">
        <v>157</v>
      </c>
    </row>
    <row r="50" spans="1:8" x14ac:dyDescent="0.2">
      <c r="A50" s="117">
        <v>42758</v>
      </c>
      <c r="B50" s="108" t="s">
        <v>146</v>
      </c>
      <c r="C50" s="108" t="s">
        <v>52</v>
      </c>
      <c r="D50" s="115" t="s">
        <v>158</v>
      </c>
      <c r="E50" s="116">
        <v>150000</v>
      </c>
      <c r="F50" s="108" t="s">
        <v>147</v>
      </c>
      <c r="G50" s="108" t="s">
        <v>148</v>
      </c>
      <c r="H50" s="108" t="s">
        <v>149</v>
      </c>
    </row>
    <row r="51" spans="1:8" x14ac:dyDescent="0.2">
      <c r="A51" s="117">
        <v>42761</v>
      </c>
      <c r="B51" s="108" t="s">
        <v>146</v>
      </c>
      <c r="C51" s="108" t="s">
        <v>51</v>
      </c>
      <c r="D51" s="115" t="s">
        <v>156</v>
      </c>
      <c r="E51" s="116">
        <v>11246.83</v>
      </c>
      <c r="F51" s="108" t="s">
        <v>147</v>
      </c>
      <c r="G51" s="108" t="s">
        <v>148</v>
      </c>
      <c r="H51" s="108" t="s">
        <v>159</v>
      </c>
    </row>
    <row r="52" spans="1:8" x14ac:dyDescent="0.2">
      <c r="A52" s="117">
        <v>42761</v>
      </c>
      <c r="B52" s="108" t="s">
        <v>146</v>
      </c>
      <c r="C52" s="108" t="s">
        <v>51</v>
      </c>
      <c r="D52" s="115" t="s">
        <v>83</v>
      </c>
      <c r="E52" s="116">
        <v>30000</v>
      </c>
      <c r="F52" s="108" t="s">
        <v>147</v>
      </c>
      <c r="G52" s="108" t="s">
        <v>148</v>
      </c>
      <c r="H52" s="108" t="s">
        <v>160</v>
      </c>
    </row>
    <row r="53" spans="1:8" x14ac:dyDescent="0.2">
      <c r="A53" s="117">
        <v>42766</v>
      </c>
      <c r="B53" s="108" t="s">
        <v>146</v>
      </c>
      <c r="C53" s="108" t="s">
        <v>53</v>
      </c>
      <c r="D53" s="115" t="s">
        <v>156</v>
      </c>
      <c r="E53" s="116">
        <v>1695370</v>
      </c>
      <c r="F53" s="108"/>
      <c r="G53" s="108"/>
      <c r="H53" s="108"/>
    </row>
    <row r="54" spans="1:8" x14ac:dyDescent="0.2">
      <c r="A54" s="117">
        <v>42766</v>
      </c>
      <c r="B54" s="108" t="s">
        <v>146</v>
      </c>
      <c r="C54" s="108" t="s">
        <v>53</v>
      </c>
      <c r="D54" s="115" t="s">
        <v>161</v>
      </c>
      <c r="E54" s="116">
        <v>662769</v>
      </c>
      <c r="F54" s="108"/>
      <c r="G54" s="108"/>
      <c r="H54" s="108"/>
    </row>
    <row r="55" spans="1:8" x14ac:dyDescent="0.2">
      <c r="A55" s="117">
        <v>42768</v>
      </c>
      <c r="B55" s="108" t="s">
        <v>146</v>
      </c>
      <c r="C55" s="108" t="s">
        <v>54</v>
      </c>
      <c r="D55" s="115" t="s">
        <v>76</v>
      </c>
      <c r="E55" s="116">
        <v>177063.6</v>
      </c>
      <c r="F55" s="108" t="s">
        <v>147</v>
      </c>
      <c r="G55" s="108" t="s">
        <v>148</v>
      </c>
      <c r="H55" s="108" t="s">
        <v>149</v>
      </c>
    </row>
    <row r="56" spans="1:8" x14ac:dyDescent="0.2">
      <c r="A56" s="117">
        <v>42768</v>
      </c>
      <c r="B56" s="108" t="s">
        <v>146</v>
      </c>
      <c r="C56" s="108" t="s">
        <v>51</v>
      </c>
      <c r="D56" s="115" t="s">
        <v>163</v>
      </c>
      <c r="E56" s="116">
        <v>33500</v>
      </c>
      <c r="F56" s="108" t="s">
        <v>147</v>
      </c>
      <c r="G56" s="108" t="s">
        <v>148</v>
      </c>
      <c r="H56" s="108" t="s">
        <v>149</v>
      </c>
    </row>
    <row r="57" spans="1:8" x14ac:dyDescent="0.2">
      <c r="A57" s="117">
        <v>42773</v>
      </c>
      <c r="B57" s="108" t="s">
        <v>146</v>
      </c>
      <c r="C57" s="108" t="s">
        <v>52</v>
      </c>
      <c r="D57" s="115" t="s">
        <v>150</v>
      </c>
      <c r="E57" s="116">
        <v>77682</v>
      </c>
      <c r="F57" s="108" t="s">
        <v>147</v>
      </c>
      <c r="G57" s="108" t="s">
        <v>148</v>
      </c>
      <c r="H57" s="108" t="s">
        <v>160</v>
      </c>
    </row>
    <row r="58" spans="1:8" x14ac:dyDescent="0.2">
      <c r="A58" s="117">
        <v>42775</v>
      </c>
      <c r="B58" s="108" t="s">
        <v>146</v>
      </c>
      <c r="C58" s="108" t="s">
        <v>52</v>
      </c>
      <c r="D58" s="115" t="s">
        <v>75</v>
      </c>
      <c r="E58" s="116">
        <v>47415</v>
      </c>
      <c r="F58" s="108"/>
      <c r="G58" s="108"/>
      <c r="H58" s="108"/>
    </row>
    <row r="59" spans="1:8" x14ac:dyDescent="0.2">
      <c r="A59" s="117">
        <v>42779</v>
      </c>
      <c r="B59" s="108" t="s">
        <v>146</v>
      </c>
      <c r="C59" s="108" t="s">
        <v>51</v>
      </c>
      <c r="D59" s="115" t="s">
        <v>80</v>
      </c>
      <c r="E59" s="116">
        <v>29886.75</v>
      </c>
      <c r="F59" s="108" t="s">
        <v>147</v>
      </c>
      <c r="G59" s="108" t="s">
        <v>148</v>
      </c>
      <c r="H59" s="108" t="s">
        <v>149</v>
      </c>
    </row>
    <row r="60" spans="1:8" x14ac:dyDescent="0.2">
      <c r="A60" s="117">
        <v>42780</v>
      </c>
      <c r="B60" s="108" t="s">
        <v>146</v>
      </c>
      <c r="C60" s="108" t="s">
        <v>52</v>
      </c>
      <c r="D60" s="115" t="s">
        <v>92</v>
      </c>
      <c r="E60" s="116">
        <v>76536.800000000003</v>
      </c>
      <c r="F60" s="108" t="s">
        <v>147</v>
      </c>
      <c r="G60" s="108" t="s">
        <v>148</v>
      </c>
      <c r="H60" s="108" t="s">
        <v>149</v>
      </c>
    </row>
    <row r="61" spans="1:8" x14ac:dyDescent="0.2">
      <c r="A61" s="117">
        <v>42786</v>
      </c>
      <c r="B61" s="108" t="s">
        <v>146</v>
      </c>
      <c r="C61" s="108" t="s">
        <v>51</v>
      </c>
      <c r="D61" s="115" t="s">
        <v>91</v>
      </c>
      <c r="E61" s="116">
        <v>18928</v>
      </c>
      <c r="F61" s="108" t="s">
        <v>147</v>
      </c>
      <c r="G61" s="108" t="s">
        <v>148</v>
      </c>
      <c r="H61" s="108" t="s">
        <v>160</v>
      </c>
    </row>
    <row r="62" spans="1:8" x14ac:dyDescent="0.2">
      <c r="A62" s="117">
        <v>42786</v>
      </c>
      <c r="B62" s="108" t="s">
        <v>146</v>
      </c>
      <c r="C62" s="108" t="s">
        <v>51</v>
      </c>
      <c r="D62" s="115" t="s">
        <v>169</v>
      </c>
      <c r="E62" s="116">
        <v>12958.66</v>
      </c>
      <c r="F62" s="108" t="s">
        <v>147</v>
      </c>
      <c r="G62" s="108" t="s">
        <v>148</v>
      </c>
      <c r="H62" s="108" t="s">
        <v>160</v>
      </c>
    </row>
    <row r="63" spans="1:8" x14ac:dyDescent="0.2">
      <c r="A63" s="117">
        <v>42786</v>
      </c>
      <c r="B63" s="108" t="s">
        <v>146</v>
      </c>
      <c r="C63" s="108" t="s">
        <v>52</v>
      </c>
      <c r="D63" s="115" t="s">
        <v>94</v>
      </c>
      <c r="E63" s="116">
        <v>59999.88</v>
      </c>
      <c r="F63" s="108" t="s">
        <v>147</v>
      </c>
      <c r="G63" s="108" t="s">
        <v>148</v>
      </c>
      <c r="H63" s="108" t="s">
        <v>157</v>
      </c>
    </row>
    <row r="64" spans="1:8" x14ac:dyDescent="0.2">
      <c r="A64" s="117">
        <v>42786</v>
      </c>
      <c r="B64" s="108" t="s">
        <v>146</v>
      </c>
      <c r="C64" s="108" t="s">
        <v>51</v>
      </c>
      <c r="D64" s="115" t="s">
        <v>90</v>
      </c>
      <c r="E64" s="116">
        <v>25730</v>
      </c>
      <c r="F64" s="108" t="s">
        <v>147</v>
      </c>
      <c r="G64" s="108" t="s">
        <v>148</v>
      </c>
      <c r="H64" s="108" t="s">
        <v>157</v>
      </c>
    </row>
    <row r="65" spans="1:8" x14ac:dyDescent="0.2">
      <c r="A65" s="117">
        <v>42786</v>
      </c>
      <c r="B65" s="108" t="s">
        <v>146</v>
      </c>
      <c r="C65" s="108" t="s">
        <v>51</v>
      </c>
      <c r="D65" s="115" t="s">
        <v>90</v>
      </c>
      <c r="E65" s="116">
        <v>20000</v>
      </c>
      <c r="F65" s="108" t="s">
        <v>147</v>
      </c>
      <c r="G65" s="108" t="s">
        <v>148</v>
      </c>
      <c r="H65" s="108" t="s">
        <v>149</v>
      </c>
    </row>
    <row r="66" spans="1:8" x14ac:dyDescent="0.2">
      <c r="A66" s="117">
        <v>42787</v>
      </c>
      <c r="B66" s="108" t="s">
        <v>146</v>
      </c>
      <c r="C66" s="108" t="s">
        <v>54</v>
      </c>
      <c r="D66" s="115" t="s">
        <v>168</v>
      </c>
      <c r="E66" s="116">
        <v>921046.22</v>
      </c>
      <c r="F66" s="108" t="s">
        <v>147</v>
      </c>
      <c r="G66" s="108" t="s">
        <v>148</v>
      </c>
      <c r="H66" s="108" t="s">
        <v>149</v>
      </c>
    </row>
    <row r="67" spans="1:8" x14ac:dyDescent="0.2">
      <c r="A67" s="117">
        <v>42787</v>
      </c>
      <c r="B67" s="108" t="s">
        <v>146</v>
      </c>
      <c r="C67" s="108" t="s">
        <v>51</v>
      </c>
      <c r="D67" s="115" t="s">
        <v>170</v>
      </c>
      <c r="E67" s="116">
        <v>12250</v>
      </c>
      <c r="F67" s="108" t="s">
        <v>147</v>
      </c>
      <c r="G67" s="108" t="s">
        <v>148</v>
      </c>
      <c r="H67" s="108" t="s">
        <v>149</v>
      </c>
    </row>
    <row r="68" spans="1:8" x14ac:dyDescent="0.2">
      <c r="A68" s="117">
        <v>42790</v>
      </c>
      <c r="B68" s="108" t="s">
        <v>146</v>
      </c>
      <c r="C68" s="108" t="s">
        <v>51</v>
      </c>
      <c r="D68" s="115" t="s">
        <v>155</v>
      </c>
      <c r="E68" s="116">
        <v>15087</v>
      </c>
      <c r="F68" s="108"/>
      <c r="G68" s="108"/>
      <c r="H68" s="108"/>
    </row>
    <row r="69" spans="1:8" x14ac:dyDescent="0.2">
      <c r="A69" s="117">
        <v>42790</v>
      </c>
      <c r="B69" s="108" t="s">
        <v>146</v>
      </c>
      <c r="C69" s="108" t="s">
        <v>52</v>
      </c>
      <c r="D69" s="115" t="s">
        <v>171</v>
      </c>
      <c r="E69" s="116">
        <v>100000</v>
      </c>
      <c r="F69" s="108" t="s">
        <v>147</v>
      </c>
      <c r="G69" s="108" t="s">
        <v>148</v>
      </c>
      <c r="H69" s="108" t="s">
        <v>160</v>
      </c>
    </row>
    <row r="70" spans="1:8" x14ac:dyDescent="0.2">
      <c r="A70" s="117">
        <v>42790</v>
      </c>
      <c r="B70" s="108" t="s">
        <v>146</v>
      </c>
      <c r="C70" s="108" t="s">
        <v>51</v>
      </c>
      <c r="D70" s="115" t="s">
        <v>95</v>
      </c>
      <c r="E70" s="116">
        <v>14500</v>
      </c>
      <c r="F70" s="108" t="s">
        <v>147</v>
      </c>
      <c r="G70" s="108" t="s">
        <v>148</v>
      </c>
      <c r="H70" s="108" t="s">
        <v>149</v>
      </c>
    </row>
    <row r="71" spans="1:8" x14ac:dyDescent="0.2">
      <c r="A71" s="117">
        <v>42790</v>
      </c>
      <c r="B71" s="108" t="s">
        <v>146</v>
      </c>
      <c r="C71" s="108" t="s">
        <v>51</v>
      </c>
      <c r="D71" s="115" t="s">
        <v>156</v>
      </c>
      <c r="E71" s="116">
        <v>30000</v>
      </c>
      <c r="F71" s="108" t="s">
        <v>147</v>
      </c>
      <c r="G71" s="108" t="s">
        <v>148</v>
      </c>
      <c r="H71" s="108" t="s">
        <v>160</v>
      </c>
    </row>
    <row r="72" spans="1:8" x14ac:dyDescent="0.2">
      <c r="A72" s="117">
        <v>42803</v>
      </c>
      <c r="B72" s="108" t="s">
        <v>146</v>
      </c>
      <c r="C72" s="108" t="s">
        <v>51</v>
      </c>
      <c r="D72" s="115" t="s">
        <v>172</v>
      </c>
      <c r="E72" s="116">
        <v>20325</v>
      </c>
      <c r="F72" s="108" t="s">
        <v>147</v>
      </c>
      <c r="G72" s="108" t="s">
        <v>148</v>
      </c>
      <c r="H72" s="108" t="s">
        <v>157</v>
      </c>
    </row>
    <row r="73" spans="1:8" x14ac:dyDescent="0.2">
      <c r="A73" s="117">
        <v>42804</v>
      </c>
      <c r="B73" s="108" t="s">
        <v>146</v>
      </c>
      <c r="C73" s="108" t="s">
        <v>53</v>
      </c>
      <c r="D73" s="115" t="s">
        <v>156</v>
      </c>
      <c r="E73" s="116">
        <v>2041547.86</v>
      </c>
      <c r="F73" s="108" t="s">
        <v>147</v>
      </c>
      <c r="G73" s="108" t="s">
        <v>148</v>
      </c>
      <c r="H73" s="108" t="s">
        <v>159</v>
      </c>
    </row>
    <row r="74" spans="1:8" x14ac:dyDescent="0.2">
      <c r="A74" s="117">
        <v>42807</v>
      </c>
      <c r="B74" s="108" t="s">
        <v>146</v>
      </c>
      <c r="C74" s="108" t="s">
        <v>51</v>
      </c>
      <c r="D74" s="115" t="s">
        <v>172</v>
      </c>
      <c r="E74" s="116">
        <v>25680</v>
      </c>
      <c r="F74" s="108" t="s">
        <v>147</v>
      </c>
      <c r="G74" s="108" t="s">
        <v>148</v>
      </c>
      <c r="H74" s="108" t="s">
        <v>149</v>
      </c>
    </row>
    <row r="75" spans="1:8" x14ac:dyDescent="0.2">
      <c r="A75" s="117">
        <v>42810</v>
      </c>
      <c r="B75" s="108" t="s">
        <v>146</v>
      </c>
      <c r="C75" s="108" t="s">
        <v>51</v>
      </c>
      <c r="D75" s="115" t="s">
        <v>156</v>
      </c>
      <c r="E75" s="116">
        <v>24019.9</v>
      </c>
      <c r="F75" s="108" t="s">
        <v>147</v>
      </c>
      <c r="G75" s="108" t="s">
        <v>148</v>
      </c>
      <c r="H75" s="108" t="s">
        <v>160</v>
      </c>
    </row>
    <row r="76" spans="1:8" x14ac:dyDescent="0.2">
      <c r="A76" s="124">
        <v>42818</v>
      </c>
      <c r="B76" s="125" t="s">
        <v>146</v>
      </c>
      <c r="C76" s="125" t="s">
        <v>51</v>
      </c>
      <c r="D76" s="126" t="s">
        <v>175</v>
      </c>
      <c r="E76" s="116">
        <v>3900</v>
      </c>
      <c r="F76" s="125" t="s">
        <v>147</v>
      </c>
      <c r="G76" s="125" t="s">
        <v>148</v>
      </c>
      <c r="H76" s="125" t="s">
        <v>160</v>
      </c>
    </row>
    <row r="77" spans="1:8" x14ac:dyDescent="0.2">
      <c r="A77" s="117">
        <v>42818</v>
      </c>
      <c r="B77" s="108" t="s">
        <v>146</v>
      </c>
      <c r="C77" s="108" t="s">
        <v>51</v>
      </c>
      <c r="D77" s="115" t="s">
        <v>155</v>
      </c>
      <c r="E77" s="116">
        <v>17500</v>
      </c>
      <c r="F77" s="108" t="s">
        <v>147</v>
      </c>
      <c r="G77" s="108" t="s">
        <v>148</v>
      </c>
      <c r="H77" s="108" t="s">
        <v>153</v>
      </c>
    </row>
    <row r="78" spans="1:8" x14ac:dyDescent="0.2">
      <c r="A78" s="117">
        <v>42825</v>
      </c>
      <c r="B78" s="108" t="s">
        <v>146</v>
      </c>
      <c r="C78" s="108" t="s">
        <v>51</v>
      </c>
      <c r="D78" s="115" t="s">
        <v>176</v>
      </c>
      <c r="E78" s="116">
        <v>25000</v>
      </c>
      <c r="F78" s="108" t="s">
        <v>147</v>
      </c>
      <c r="G78" s="108" t="s">
        <v>148</v>
      </c>
      <c r="H78" s="108" t="s">
        <v>177</v>
      </c>
    </row>
    <row r="79" spans="1:8" x14ac:dyDescent="0.2">
      <c r="A79" s="117">
        <v>42825</v>
      </c>
      <c r="B79" s="108" t="s">
        <v>146</v>
      </c>
      <c r="C79" s="108" t="s">
        <v>51</v>
      </c>
      <c r="D79" s="115" t="s">
        <v>156</v>
      </c>
      <c r="E79" s="116">
        <v>15019.75</v>
      </c>
      <c r="F79" s="108" t="s">
        <v>147</v>
      </c>
      <c r="G79" s="108" t="s">
        <v>148</v>
      </c>
      <c r="H79" s="108" t="s">
        <v>149</v>
      </c>
    </row>
    <row r="80" spans="1:8" x14ac:dyDescent="0.2">
      <c r="A80" s="117">
        <v>42828</v>
      </c>
      <c r="B80" s="108" t="s">
        <v>146</v>
      </c>
      <c r="C80" s="108" t="s">
        <v>51</v>
      </c>
      <c r="D80" s="115" t="s">
        <v>172</v>
      </c>
      <c r="E80" s="116">
        <v>5700</v>
      </c>
      <c r="F80" s="108" t="s">
        <v>147</v>
      </c>
      <c r="G80" s="108" t="s">
        <v>148</v>
      </c>
      <c r="H80" s="108" t="s">
        <v>149</v>
      </c>
    </row>
    <row r="81" spans="1:8" x14ac:dyDescent="0.2">
      <c r="A81" s="117">
        <v>42829</v>
      </c>
      <c r="B81" s="108" t="s">
        <v>146</v>
      </c>
      <c r="C81" s="108" t="s">
        <v>52</v>
      </c>
      <c r="D81" s="115" t="s">
        <v>164</v>
      </c>
      <c r="E81" s="116">
        <v>375000</v>
      </c>
      <c r="F81" s="108"/>
      <c r="G81" s="108"/>
      <c r="H81" s="108"/>
    </row>
    <row r="82" spans="1:8" x14ac:dyDescent="0.2">
      <c r="A82" s="117">
        <v>42832</v>
      </c>
      <c r="B82" s="108" t="s">
        <v>146</v>
      </c>
      <c r="C82" s="108" t="s">
        <v>51</v>
      </c>
      <c r="D82" s="115" t="s">
        <v>179</v>
      </c>
      <c r="E82" s="116">
        <v>8800.1200000000008</v>
      </c>
      <c r="F82" s="108" t="s">
        <v>147</v>
      </c>
      <c r="G82" s="108" t="s">
        <v>148</v>
      </c>
      <c r="H82" s="108" t="s">
        <v>149</v>
      </c>
    </row>
    <row r="83" spans="1:8" x14ac:dyDescent="0.2">
      <c r="A83" s="117">
        <v>42835</v>
      </c>
      <c r="B83" s="108" t="s">
        <v>146</v>
      </c>
      <c r="C83" s="108" t="s">
        <v>51</v>
      </c>
      <c r="D83" s="115" t="s">
        <v>75</v>
      </c>
      <c r="E83" s="116">
        <v>21451.75</v>
      </c>
      <c r="F83" s="108"/>
      <c r="G83" s="108"/>
      <c r="H83" s="108"/>
    </row>
    <row r="84" spans="1:8" x14ac:dyDescent="0.2">
      <c r="A84" s="117">
        <v>42837</v>
      </c>
      <c r="B84" s="108" t="s">
        <v>146</v>
      </c>
      <c r="C84" s="108" t="s">
        <v>52</v>
      </c>
      <c r="D84" s="115" t="s">
        <v>180</v>
      </c>
      <c r="E84" s="116">
        <v>150458.04999999999</v>
      </c>
      <c r="F84" s="108"/>
      <c r="G84" s="108"/>
      <c r="H84" s="108"/>
    </row>
    <row r="85" spans="1:8" x14ac:dyDescent="0.2">
      <c r="A85" s="117">
        <v>42837</v>
      </c>
      <c r="B85" s="108" t="s">
        <v>146</v>
      </c>
      <c r="C85" s="108" t="s">
        <v>51</v>
      </c>
      <c r="D85" s="115" t="s">
        <v>168</v>
      </c>
      <c r="E85" s="116">
        <v>9430.2000000000007</v>
      </c>
      <c r="F85" s="108" t="s">
        <v>147</v>
      </c>
      <c r="G85" s="108" t="s">
        <v>148</v>
      </c>
      <c r="H85" s="108" t="s">
        <v>149</v>
      </c>
    </row>
    <row r="86" spans="1:8" x14ac:dyDescent="0.2">
      <c r="A86" s="117">
        <v>42837</v>
      </c>
      <c r="B86" s="108" t="s">
        <v>146</v>
      </c>
      <c r="C86" s="108" t="s">
        <v>54</v>
      </c>
      <c r="D86" s="115" t="s">
        <v>99</v>
      </c>
      <c r="E86" s="116">
        <v>33384</v>
      </c>
      <c r="F86" s="108" t="s">
        <v>147</v>
      </c>
      <c r="G86" s="108" t="s">
        <v>148</v>
      </c>
      <c r="H86" s="108" t="s">
        <v>160</v>
      </c>
    </row>
    <row r="87" spans="1:8" x14ac:dyDescent="0.2">
      <c r="A87" s="124">
        <v>42843</v>
      </c>
      <c r="B87" s="125" t="s">
        <v>146</v>
      </c>
      <c r="C87" s="125" t="s">
        <v>51</v>
      </c>
      <c r="D87" s="126" t="s">
        <v>75</v>
      </c>
      <c r="E87" s="116">
        <v>15000</v>
      </c>
      <c r="F87" s="125" t="s">
        <v>147</v>
      </c>
      <c r="G87" s="125" t="s">
        <v>148</v>
      </c>
      <c r="H87" s="125" t="s">
        <v>149</v>
      </c>
    </row>
    <row r="88" spans="1:8" x14ac:dyDescent="0.2">
      <c r="A88" s="117">
        <v>42845</v>
      </c>
      <c r="B88" s="108" t="s">
        <v>146</v>
      </c>
      <c r="C88" s="108" t="s">
        <v>53</v>
      </c>
      <c r="D88" s="115" t="s">
        <v>75</v>
      </c>
      <c r="E88" s="116">
        <v>123867900</v>
      </c>
      <c r="F88" s="108" t="s">
        <v>147</v>
      </c>
      <c r="G88" s="108" t="s">
        <v>148</v>
      </c>
      <c r="H88" s="108" t="s">
        <v>153</v>
      </c>
    </row>
    <row r="89" spans="1:8" x14ac:dyDescent="0.2">
      <c r="A89" s="117">
        <v>42849</v>
      </c>
      <c r="B89" s="108" t="s">
        <v>146</v>
      </c>
      <c r="C89" s="108" t="s">
        <v>51</v>
      </c>
      <c r="D89" s="115" t="s">
        <v>181</v>
      </c>
      <c r="E89" s="116">
        <v>4075.47</v>
      </c>
      <c r="F89" s="108" t="s">
        <v>147</v>
      </c>
      <c r="G89" s="108" t="s">
        <v>148</v>
      </c>
      <c r="H89" s="108" t="s">
        <v>149</v>
      </c>
    </row>
    <row r="90" spans="1:8" x14ac:dyDescent="0.2">
      <c r="A90" s="117">
        <v>42850</v>
      </c>
      <c r="B90" s="108" t="s">
        <v>146</v>
      </c>
      <c r="C90" s="108" t="s">
        <v>51</v>
      </c>
      <c r="D90" s="115" t="s">
        <v>184</v>
      </c>
      <c r="E90" s="116">
        <v>15356.64</v>
      </c>
      <c r="F90" s="108" t="s">
        <v>147</v>
      </c>
      <c r="G90" s="108" t="s">
        <v>148</v>
      </c>
      <c r="H90" s="108" t="s">
        <v>177</v>
      </c>
    </row>
    <row r="91" spans="1:8" x14ac:dyDescent="0.2">
      <c r="A91" s="117">
        <v>42850</v>
      </c>
      <c r="B91" s="108" t="s">
        <v>146</v>
      </c>
      <c r="C91" s="108" t="s">
        <v>51</v>
      </c>
      <c r="D91" s="115" t="s">
        <v>168</v>
      </c>
      <c r="E91" s="116">
        <v>15500</v>
      </c>
      <c r="F91" s="108"/>
      <c r="G91" s="108"/>
      <c r="H91" s="108"/>
    </row>
    <row r="92" spans="1:8" x14ac:dyDescent="0.2">
      <c r="A92" s="117">
        <v>42853</v>
      </c>
      <c r="B92" s="108" t="s">
        <v>146</v>
      </c>
      <c r="C92" s="108" t="s">
        <v>52</v>
      </c>
      <c r="D92" s="115" t="s">
        <v>172</v>
      </c>
      <c r="E92" s="116">
        <v>7790</v>
      </c>
      <c r="F92" s="108" t="s">
        <v>147</v>
      </c>
      <c r="G92" s="108" t="s">
        <v>148</v>
      </c>
      <c r="H92" s="108" t="s">
        <v>153</v>
      </c>
    </row>
    <row r="93" spans="1:8" x14ac:dyDescent="0.2">
      <c r="A93" s="124">
        <v>42859</v>
      </c>
      <c r="B93" s="125" t="s">
        <v>146</v>
      </c>
      <c r="C93" s="125" t="s">
        <v>52</v>
      </c>
      <c r="D93" s="126" t="s">
        <v>186</v>
      </c>
      <c r="E93" s="116">
        <v>103003.41</v>
      </c>
      <c r="F93" s="125" t="s">
        <v>147</v>
      </c>
      <c r="G93" s="125" t="s">
        <v>148</v>
      </c>
      <c r="H93" s="125" t="s">
        <v>149</v>
      </c>
    </row>
    <row r="94" spans="1:8" x14ac:dyDescent="0.2">
      <c r="A94" s="117">
        <v>42863</v>
      </c>
      <c r="B94" s="108" t="s">
        <v>146</v>
      </c>
      <c r="C94" s="108" t="s">
        <v>51</v>
      </c>
      <c r="D94" s="115" t="s">
        <v>187</v>
      </c>
      <c r="E94" s="116">
        <v>13482</v>
      </c>
      <c r="F94" s="108"/>
      <c r="G94" s="108"/>
      <c r="H94" s="108"/>
    </row>
    <row r="95" spans="1:8" x14ac:dyDescent="0.2">
      <c r="A95" s="124">
        <v>42864</v>
      </c>
      <c r="B95" s="125" t="s">
        <v>146</v>
      </c>
      <c r="C95" s="125" t="s">
        <v>51</v>
      </c>
      <c r="D95" s="126" t="s">
        <v>189</v>
      </c>
      <c r="E95" s="116">
        <v>11000</v>
      </c>
      <c r="F95" s="125" t="s">
        <v>147</v>
      </c>
      <c r="G95" s="125" t="s">
        <v>148</v>
      </c>
      <c r="H95" s="125" t="s">
        <v>160</v>
      </c>
    </row>
    <row r="96" spans="1:8" x14ac:dyDescent="0.2">
      <c r="A96" s="117">
        <v>42866</v>
      </c>
      <c r="B96" s="108" t="s">
        <v>146</v>
      </c>
      <c r="C96" s="108" t="s">
        <v>51</v>
      </c>
      <c r="D96" s="115" t="s">
        <v>76</v>
      </c>
      <c r="E96" s="116">
        <v>8856.5400000000009</v>
      </c>
      <c r="F96" s="108" t="s">
        <v>147</v>
      </c>
      <c r="G96" s="108" t="s">
        <v>148</v>
      </c>
      <c r="H96" s="108" t="s">
        <v>149</v>
      </c>
    </row>
    <row r="97" spans="1:8" x14ac:dyDescent="0.2">
      <c r="A97" s="117">
        <v>42867</v>
      </c>
      <c r="B97" s="108" t="s">
        <v>146</v>
      </c>
      <c r="C97" s="108" t="s">
        <v>51</v>
      </c>
      <c r="D97" s="115" t="s">
        <v>156</v>
      </c>
      <c r="E97" s="116">
        <v>29957.19</v>
      </c>
      <c r="F97" s="108" t="s">
        <v>147</v>
      </c>
      <c r="G97" s="108" t="s">
        <v>148</v>
      </c>
      <c r="H97" s="108" t="s">
        <v>149</v>
      </c>
    </row>
    <row r="98" spans="1:8" x14ac:dyDescent="0.2">
      <c r="A98" s="117">
        <v>42867</v>
      </c>
      <c r="B98" s="108" t="s">
        <v>146</v>
      </c>
      <c r="C98" s="108" t="s">
        <v>51</v>
      </c>
      <c r="D98" s="115" t="s">
        <v>156</v>
      </c>
      <c r="E98" s="116">
        <v>29967.63</v>
      </c>
      <c r="F98" s="108"/>
      <c r="G98" s="108"/>
      <c r="H98" s="108"/>
    </row>
    <row r="99" spans="1:8" x14ac:dyDescent="0.2">
      <c r="A99" s="124">
        <v>42867</v>
      </c>
      <c r="B99" s="125" t="s">
        <v>146</v>
      </c>
      <c r="C99" s="125" t="s">
        <v>51</v>
      </c>
      <c r="D99" s="126" t="s">
        <v>190</v>
      </c>
      <c r="E99" s="116">
        <v>8630</v>
      </c>
      <c r="F99" s="125" t="s">
        <v>147</v>
      </c>
      <c r="G99" s="125" t="s">
        <v>148</v>
      </c>
      <c r="H99" s="125" t="s">
        <v>149</v>
      </c>
    </row>
    <row r="100" spans="1:8" x14ac:dyDescent="0.2">
      <c r="A100" s="117">
        <v>42870</v>
      </c>
      <c r="B100" s="108" t="s">
        <v>146</v>
      </c>
      <c r="C100" s="108" t="s">
        <v>56</v>
      </c>
      <c r="D100" s="115" t="s">
        <v>161</v>
      </c>
      <c r="E100" s="116">
        <v>3210267.5</v>
      </c>
      <c r="F100" s="108"/>
      <c r="G100" s="108"/>
      <c r="H100" s="108"/>
    </row>
    <row r="101" spans="1:8" x14ac:dyDescent="0.2">
      <c r="A101" s="117">
        <v>42873</v>
      </c>
      <c r="B101" s="108" t="s">
        <v>146</v>
      </c>
      <c r="C101" s="108" t="s">
        <v>52</v>
      </c>
      <c r="D101" s="115" t="s">
        <v>75</v>
      </c>
      <c r="E101" s="116">
        <v>119205.74</v>
      </c>
      <c r="F101" s="108"/>
      <c r="G101" s="108"/>
      <c r="H101" s="108"/>
    </row>
    <row r="102" spans="1:8" x14ac:dyDescent="0.2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">
      <c r="A103" s="117">
        <v>42888</v>
      </c>
      <c r="B103" s="108" t="s">
        <v>146</v>
      </c>
      <c r="C103" s="108" t="s">
        <v>54</v>
      </c>
      <c r="D103" s="115" t="s">
        <v>192</v>
      </c>
      <c r="E103" s="116">
        <v>507452.59</v>
      </c>
      <c r="F103" s="108"/>
      <c r="G103" s="108"/>
      <c r="H103" s="108"/>
    </row>
    <row r="104" spans="1:8" x14ac:dyDescent="0.2">
      <c r="A104" s="117">
        <v>42892</v>
      </c>
      <c r="B104" s="108" t="s">
        <v>146</v>
      </c>
      <c r="C104" s="108" t="s">
        <v>52</v>
      </c>
      <c r="D104" s="115" t="s">
        <v>76</v>
      </c>
      <c r="E104" s="116">
        <v>450000</v>
      </c>
      <c r="F104" s="108" t="s">
        <v>147</v>
      </c>
      <c r="G104" s="108" t="s">
        <v>148</v>
      </c>
      <c r="H104" s="108" t="s">
        <v>149</v>
      </c>
    </row>
    <row r="105" spans="1:8" x14ac:dyDescent="0.2">
      <c r="A105" s="117">
        <v>42892</v>
      </c>
      <c r="B105" s="108" t="s">
        <v>146</v>
      </c>
      <c r="C105" s="108" t="s">
        <v>51</v>
      </c>
      <c r="D105" s="115" t="s">
        <v>172</v>
      </c>
      <c r="E105" s="116">
        <v>17468.25</v>
      </c>
      <c r="F105" s="108"/>
      <c r="G105" s="108"/>
      <c r="H105" s="108"/>
    </row>
    <row r="106" spans="1:8" x14ac:dyDescent="0.2">
      <c r="A106" s="124">
        <v>42894</v>
      </c>
      <c r="B106" s="125" t="s">
        <v>146</v>
      </c>
      <c r="C106" s="125" t="s">
        <v>51</v>
      </c>
      <c r="D106" s="126" t="s">
        <v>150</v>
      </c>
      <c r="E106" s="116">
        <v>16692</v>
      </c>
      <c r="F106" s="125" t="s">
        <v>147</v>
      </c>
      <c r="G106" s="125" t="s">
        <v>148</v>
      </c>
      <c r="H106" s="125" t="s">
        <v>157</v>
      </c>
    </row>
    <row r="107" spans="1:8" x14ac:dyDescent="0.2">
      <c r="A107" s="117">
        <v>42898</v>
      </c>
      <c r="B107" s="108" t="s">
        <v>146</v>
      </c>
      <c r="C107" s="108" t="s">
        <v>51</v>
      </c>
      <c r="D107" s="115" t="s">
        <v>172</v>
      </c>
      <c r="E107" s="116">
        <v>6200</v>
      </c>
      <c r="F107" s="108" t="s">
        <v>147</v>
      </c>
      <c r="G107" s="108" t="s">
        <v>148</v>
      </c>
      <c r="H107" s="108" t="s">
        <v>149</v>
      </c>
    </row>
    <row r="108" spans="1:8" x14ac:dyDescent="0.2">
      <c r="A108" s="117">
        <v>42898</v>
      </c>
      <c r="B108" s="108" t="s">
        <v>146</v>
      </c>
      <c r="C108" s="108" t="s">
        <v>51</v>
      </c>
      <c r="D108" s="115" t="s">
        <v>150</v>
      </c>
      <c r="E108" s="116">
        <v>6420</v>
      </c>
      <c r="F108" s="108" t="s">
        <v>147</v>
      </c>
      <c r="G108" s="108" t="s">
        <v>148</v>
      </c>
      <c r="H108" s="108" t="s">
        <v>153</v>
      </c>
    </row>
    <row r="109" spans="1:8" x14ac:dyDescent="0.2">
      <c r="A109" s="117">
        <v>42899</v>
      </c>
      <c r="B109" s="108" t="s">
        <v>146</v>
      </c>
      <c r="C109" s="108" t="s">
        <v>51</v>
      </c>
      <c r="D109" s="115" t="s">
        <v>75</v>
      </c>
      <c r="E109" s="116">
        <v>6480</v>
      </c>
      <c r="F109" s="108" t="s">
        <v>147</v>
      </c>
      <c r="G109" s="108" t="s">
        <v>148</v>
      </c>
      <c r="H109" s="108" t="s">
        <v>159</v>
      </c>
    </row>
    <row r="110" spans="1:8" x14ac:dyDescent="0.2">
      <c r="A110" s="117">
        <v>42899</v>
      </c>
      <c r="B110" s="108" t="s">
        <v>146</v>
      </c>
      <c r="C110" s="108" t="s">
        <v>52</v>
      </c>
      <c r="D110" s="115" t="s">
        <v>194</v>
      </c>
      <c r="E110" s="116">
        <v>77040</v>
      </c>
      <c r="F110" s="122"/>
      <c r="G110" s="122"/>
      <c r="H110" s="122"/>
    </row>
    <row r="111" spans="1:8" x14ac:dyDescent="0.2">
      <c r="A111" s="117">
        <v>42902</v>
      </c>
      <c r="B111" s="108" t="s">
        <v>146</v>
      </c>
      <c r="C111" s="108" t="s">
        <v>53</v>
      </c>
      <c r="D111" s="115" t="s">
        <v>195</v>
      </c>
      <c r="E111" s="116">
        <v>180000</v>
      </c>
      <c r="F111" s="108"/>
      <c r="G111" s="108"/>
      <c r="H111" s="108"/>
    </row>
    <row r="112" spans="1:8" x14ac:dyDescent="0.2">
      <c r="A112" s="117">
        <v>42908</v>
      </c>
      <c r="B112" s="108" t="s">
        <v>146</v>
      </c>
      <c r="C112" s="108" t="s">
        <v>51</v>
      </c>
      <c r="D112" s="115" t="s">
        <v>156</v>
      </c>
      <c r="E112" s="116">
        <v>28777.43</v>
      </c>
      <c r="F112" s="108"/>
      <c r="G112" s="108"/>
      <c r="H112" s="108"/>
    </row>
    <row r="113" spans="1:8" x14ac:dyDescent="0.2">
      <c r="A113" s="117">
        <v>42912</v>
      </c>
      <c r="B113" s="108" t="s">
        <v>146</v>
      </c>
      <c r="C113" s="108" t="s">
        <v>51</v>
      </c>
      <c r="D113" s="115" t="s">
        <v>172</v>
      </c>
      <c r="E113" s="116">
        <v>3150</v>
      </c>
      <c r="F113" s="108"/>
      <c r="G113" s="108"/>
      <c r="H113" s="108"/>
    </row>
    <row r="114" spans="1:8" x14ac:dyDescent="0.2">
      <c r="A114" s="117">
        <v>42921</v>
      </c>
      <c r="B114" s="108" t="s">
        <v>146</v>
      </c>
      <c r="C114" s="108" t="s">
        <v>51</v>
      </c>
      <c r="D114" s="115" t="s">
        <v>76</v>
      </c>
      <c r="E114" s="116">
        <v>27820.04</v>
      </c>
      <c r="F114" s="108" t="s">
        <v>147</v>
      </c>
      <c r="G114" s="108" t="s">
        <v>148</v>
      </c>
      <c r="H114" s="108" t="s">
        <v>149</v>
      </c>
    </row>
    <row r="115" spans="1:8" x14ac:dyDescent="0.2">
      <c r="A115" s="117">
        <v>42921</v>
      </c>
      <c r="B115" s="108" t="s">
        <v>146</v>
      </c>
      <c r="C115" s="108" t="s">
        <v>51</v>
      </c>
      <c r="D115" s="115" t="s">
        <v>196</v>
      </c>
      <c r="E115" s="116">
        <v>26584.69</v>
      </c>
      <c r="F115" s="108" t="s">
        <v>147</v>
      </c>
      <c r="G115" s="108" t="s">
        <v>148</v>
      </c>
      <c r="H115" s="108" t="s">
        <v>159</v>
      </c>
    </row>
    <row r="116" spans="1:8" x14ac:dyDescent="0.2">
      <c r="A116" s="117">
        <v>42927</v>
      </c>
      <c r="B116" s="108" t="s">
        <v>146</v>
      </c>
      <c r="C116" s="108" t="s">
        <v>51</v>
      </c>
      <c r="D116" s="115" t="s">
        <v>107</v>
      </c>
      <c r="E116" s="116">
        <v>4571.04</v>
      </c>
      <c r="F116" s="108"/>
      <c r="G116" s="108"/>
      <c r="H116" s="108"/>
    </row>
    <row r="117" spans="1:8" x14ac:dyDescent="0.2">
      <c r="A117" s="117">
        <v>42929</v>
      </c>
      <c r="B117" s="108" t="s">
        <v>146</v>
      </c>
      <c r="C117" s="108" t="s">
        <v>51</v>
      </c>
      <c r="D117" s="115" t="s">
        <v>150</v>
      </c>
      <c r="E117" s="116">
        <v>28862.84</v>
      </c>
      <c r="F117" s="108" t="s">
        <v>147</v>
      </c>
      <c r="G117" s="108" t="s">
        <v>148</v>
      </c>
      <c r="H117" s="108" t="s">
        <v>159</v>
      </c>
    </row>
    <row r="118" spans="1:8" x14ac:dyDescent="0.2">
      <c r="A118" s="117">
        <v>42933</v>
      </c>
      <c r="B118" s="108" t="s">
        <v>146</v>
      </c>
      <c r="C118" s="108" t="s">
        <v>51</v>
      </c>
      <c r="D118" s="115" t="s">
        <v>109</v>
      </c>
      <c r="E118" s="116">
        <v>4705.8599999999997</v>
      </c>
      <c r="F118" s="108"/>
      <c r="G118" s="108"/>
      <c r="H118" s="108"/>
    </row>
    <row r="119" spans="1:8" x14ac:dyDescent="0.2">
      <c r="A119" s="117">
        <v>42936</v>
      </c>
      <c r="B119" s="108" t="s">
        <v>146</v>
      </c>
      <c r="C119" s="108" t="s">
        <v>51</v>
      </c>
      <c r="D119" s="115" t="s">
        <v>181</v>
      </c>
      <c r="E119" s="116">
        <v>13054</v>
      </c>
      <c r="F119" s="108"/>
      <c r="G119" s="108"/>
      <c r="H119" s="108"/>
    </row>
    <row r="120" spans="1:8" x14ac:dyDescent="0.2">
      <c r="A120" s="117">
        <v>42937</v>
      </c>
      <c r="B120" s="108" t="s">
        <v>146</v>
      </c>
      <c r="C120" s="108" t="s">
        <v>51</v>
      </c>
      <c r="D120" s="115" t="s">
        <v>76</v>
      </c>
      <c r="E120" s="116">
        <v>17141</v>
      </c>
      <c r="F120" s="108"/>
      <c r="G120" s="108"/>
      <c r="H120" s="108"/>
    </row>
    <row r="121" spans="1:8" x14ac:dyDescent="0.2">
      <c r="A121" s="117">
        <v>42937</v>
      </c>
      <c r="B121" s="108" t="s">
        <v>146</v>
      </c>
      <c r="C121" s="108" t="s">
        <v>51</v>
      </c>
      <c r="D121" s="115" t="s">
        <v>197</v>
      </c>
      <c r="E121" s="116">
        <v>15000</v>
      </c>
      <c r="F121" s="108"/>
      <c r="G121" s="108"/>
      <c r="H121" s="108"/>
    </row>
    <row r="122" spans="1:8" x14ac:dyDescent="0.2">
      <c r="A122" s="117">
        <v>42940</v>
      </c>
      <c r="B122" s="108" t="s">
        <v>146</v>
      </c>
      <c r="C122" s="108" t="s">
        <v>52</v>
      </c>
      <c r="D122" s="115" t="s">
        <v>198</v>
      </c>
      <c r="E122" s="116">
        <v>54619.43</v>
      </c>
      <c r="F122" s="108"/>
      <c r="G122" s="108"/>
      <c r="H122" s="108"/>
    </row>
    <row r="123" spans="1:8" x14ac:dyDescent="0.2">
      <c r="A123" s="117">
        <v>42941</v>
      </c>
      <c r="B123" s="108" t="s">
        <v>146</v>
      </c>
      <c r="C123" s="108" t="s">
        <v>52</v>
      </c>
      <c r="D123" s="115" t="s">
        <v>199</v>
      </c>
      <c r="E123" s="116">
        <v>48000</v>
      </c>
      <c r="F123" s="108"/>
      <c r="G123" s="108"/>
      <c r="H123" s="108"/>
    </row>
    <row r="124" spans="1:8" x14ac:dyDescent="0.2">
      <c r="A124" s="117">
        <v>42942</v>
      </c>
      <c r="B124" s="108" t="s">
        <v>146</v>
      </c>
      <c r="C124" s="108" t="s">
        <v>52</v>
      </c>
      <c r="D124" s="115" t="s">
        <v>120</v>
      </c>
      <c r="E124" s="116">
        <v>139000</v>
      </c>
      <c r="F124" s="108"/>
      <c r="G124" s="108"/>
      <c r="H124" s="108"/>
    </row>
    <row r="125" spans="1:8" x14ac:dyDescent="0.2">
      <c r="A125" s="117">
        <v>42942</v>
      </c>
      <c r="B125" s="108" t="s">
        <v>146</v>
      </c>
      <c r="C125" s="108" t="s">
        <v>51</v>
      </c>
      <c r="D125" s="115" t="s">
        <v>150</v>
      </c>
      <c r="E125" s="116">
        <v>6420</v>
      </c>
      <c r="F125" s="108"/>
      <c r="G125" s="108"/>
      <c r="H125" s="108"/>
    </row>
    <row r="126" spans="1:8" x14ac:dyDescent="0.2">
      <c r="A126" s="117">
        <v>42942</v>
      </c>
      <c r="B126" s="108" t="s">
        <v>146</v>
      </c>
      <c r="C126" s="108" t="s">
        <v>51</v>
      </c>
      <c r="D126" s="115" t="s">
        <v>174</v>
      </c>
      <c r="E126" s="116">
        <v>3701.67</v>
      </c>
      <c r="F126" s="108"/>
      <c r="G126" s="108"/>
      <c r="H126" s="108"/>
    </row>
    <row r="127" spans="1:8" x14ac:dyDescent="0.2">
      <c r="A127" s="117">
        <v>42948</v>
      </c>
      <c r="B127" s="108" t="s">
        <v>146</v>
      </c>
      <c r="C127" s="108" t="s">
        <v>52</v>
      </c>
      <c r="D127" s="115" t="s">
        <v>200</v>
      </c>
      <c r="E127" s="116">
        <v>63300</v>
      </c>
      <c r="F127" s="108"/>
      <c r="G127" s="108"/>
      <c r="H127" s="108"/>
    </row>
    <row r="128" spans="1:8" x14ac:dyDescent="0.2">
      <c r="A128" s="117">
        <v>42950</v>
      </c>
      <c r="B128" s="108" t="s">
        <v>146</v>
      </c>
      <c r="C128" s="108" t="s">
        <v>51</v>
      </c>
      <c r="D128" s="115" t="s">
        <v>107</v>
      </c>
      <c r="E128" s="116">
        <v>14175</v>
      </c>
      <c r="F128" s="108"/>
      <c r="G128" s="108"/>
      <c r="H128" s="108"/>
    </row>
    <row r="129" spans="1:8" x14ac:dyDescent="0.2">
      <c r="A129" s="117">
        <v>42956</v>
      </c>
      <c r="B129" s="108" t="s">
        <v>146</v>
      </c>
      <c r="C129" s="108" t="s">
        <v>52</v>
      </c>
      <c r="D129" s="115" t="s">
        <v>174</v>
      </c>
      <c r="E129" s="116">
        <v>125000</v>
      </c>
      <c r="F129" s="108"/>
      <c r="G129" s="108"/>
      <c r="H129" s="108"/>
    </row>
    <row r="130" spans="1:8" x14ac:dyDescent="0.2">
      <c r="A130" s="117">
        <v>42956</v>
      </c>
      <c r="B130" s="108" t="s">
        <v>146</v>
      </c>
      <c r="C130" s="108" t="s">
        <v>52</v>
      </c>
      <c r="D130" s="115" t="s">
        <v>114</v>
      </c>
      <c r="E130" s="116">
        <v>59807.28</v>
      </c>
      <c r="F130" s="108"/>
      <c r="G130" s="108"/>
      <c r="H130" s="108"/>
    </row>
    <row r="131" spans="1:8" x14ac:dyDescent="0.2">
      <c r="A131" s="117">
        <v>42956</v>
      </c>
      <c r="B131" s="108" t="s">
        <v>146</v>
      </c>
      <c r="C131" s="108" t="s">
        <v>51</v>
      </c>
      <c r="D131" s="115" t="s">
        <v>107</v>
      </c>
      <c r="E131" s="116">
        <v>3530</v>
      </c>
      <c r="F131" s="108"/>
      <c r="G131" s="108"/>
      <c r="H131" s="108"/>
    </row>
    <row r="132" spans="1:8" x14ac:dyDescent="0.2">
      <c r="A132" s="117">
        <v>42958</v>
      </c>
      <c r="B132" s="108" t="s">
        <v>146</v>
      </c>
      <c r="C132" s="108" t="s">
        <v>51</v>
      </c>
      <c r="D132" s="115" t="s">
        <v>204</v>
      </c>
      <c r="E132" s="116">
        <v>12000</v>
      </c>
      <c r="F132" s="108"/>
      <c r="G132" s="108"/>
      <c r="H132" s="108"/>
    </row>
    <row r="133" spans="1:8" x14ac:dyDescent="0.2">
      <c r="A133" s="117">
        <v>42958</v>
      </c>
      <c r="B133" s="108" t="s">
        <v>146</v>
      </c>
      <c r="C133" s="108" t="s">
        <v>52</v>
      </c>
      <c r="D133" s="115" t="s">
        <v>186</v>
      </c>
      <c r="E133" s="116">
        <v>158520.5</v>
      </c>
      <c r="F133" s="108"/>
      <c r="G133" s="108"/>
      <c r="H133" s="108"/>
    </row>
    <row r="134" spans="1:8" x14ac:dyDescent="0.2">
      <c r="A134" s="117">
        <v>42963</v>
      </c>
      <c r="B134" s="108" t="s">
        <v>146</v>
      </c>
      <c r="C134" s="108" t="s">
        <v>51</v>
      </c>
      <c r="D134" s="115" t="s">
        <v>76</v>
      </c>
      <c r="E134" s="116">
        <v>10362.950000000001</v>
      </c>
      <c r="F134" s="108"/>
      <c r="G134" s="108"/>
      <c r="H134" s="108"/>
    </row>
    <row r="135" spans="1:8" x14ac:dyDescent="0.2">
      <c r="A135" s="117">
        <v>42964</v>
      </c>
      <c r="B135" s="108" t="s">
        <v>146</v>
      </c>
      <c r="C135" s="108" t="s">
        <v>52</v>
      </c>
      <c r="D135" s="115" t="s">
        <v>205</v>
      </c>
      <c r="E135" s="116">
        <v>4215000</v>
      </c>
      <c r="F135" s="108"/>
      <c r="G135" s="108"/>
      <c r="H135" s="108"/>
    </row>
    <row r="136" spans="1:8" x14ac:dyDescent="0.2">
      <c r="A136" s="117">
        <v>42965</v>
      </c>
      <c r="B136" s="108" t="s">
        <v>146</v>
      </c>
      <c r="C136" s="108" t="s">
        <v>51</v>
      </c>
      <c r="D136" s="115" t="s">
        <v>186</v>
      </c>
      <c r="E136" s="116">
        <v>20398.48</v>
      </c>
      <c r="F136" s="108"/>
      <c r="G136" s="108"/>
      <c r="H136" s="108"/>
    </row>
    <row r="137" spans="1:8" x14ac:dyDescent="0.2">
      <c r="A137" s="117">
        <v>42965</v>
      </c>
      <c r="B137" s="108" t="s">
        <v>146</v>
      </c>
      <c r="C137" s="108" t="s">
        <v>51</v>
      </c>
      <c r="D137" s="115" t="s">
        <v>76</v>
      </c>
      <c r="E137" s="116">
        <v>16800</v>
      </c>
      <c r="F137" s="108" t="s">
        <v>147</v>
      </c>
      <c r="G137" s="108" t="s">
        <v>148</v>
      </c>
      <c r="H137" s="108" t="s">
        <v>153</v>
      </c>
    </row>
    <row r="138" spans="1:8" x14ac:dyDescent="0.2">
      <c r="A138" s="117">
        <v>42969</v>
      </c>
      <c r="B138" s="108" t="s">
        <v>146</v>
      </c>
      <c r="C138" s="108" t="s">
        <v>51</v>
      </c>
      <c r="D138" s="115" t="s">
        <v>206</v>
      </c>
      <c r="E138" s="116">
        <v>7490</v>
      </c>
      <c r="F138" s="108"/>
      <c r="G138" s="108"/>
      <c r="H138" s="108"/>
    </row>
    <row r="139" spans="1:8" x14ac:dyDescent="0.2">
      <c r="A139" s="117">
        <v>42969</v>
      </c>
      <c r="B139" s="108" t="s">
        <v>146</v>
      </c>
      <c r="C139" s="108" t="s">
        <v>51</v>
      </c>
      <c r="D139" s="115" t="s">
        <v>207</v>
      </c>
      <c r="E139" s="116">
        <v>13800</v>
      </c>
      <c r="F139" s="108"/>
      <c r="G139" s="108"/>
      <c r="H139" s="108"/>
    </row>
    <row r="140" spans="1:8" x14ac:dyDescent="0.2">
      <c r="A140" s="117">
        <v>42970</v>
      </c>
      <c r="B140" s="108" t="s">
        <v>146</v>
      </c>
      <c r="C140" s="108" t="s">
        <v>51</v>
      </c>
      <c r="D140" s="115" t="s">
        <v>156</v>
      </c>
      <c r="E140" s="116">
        <v>9737</v>
      </c>
      <c r="F140" s="108"/>
      <c r="G140" s="108"/>
      <c r="H140" s="108"/>
    </row>
    <row r="141" spans="1:8" x14ac:dyDescent="0.2">
      <c r="A141" s="117">
        <v>42970</v>
      </c>
      <c r="B141" s="108" t="s">
        <v>146</v>
      </c>
      <c r="C141" s="108" t="s">
        <v>52</v>
      </c>
      <c r="D141" s="115" t="s">
        <v>102</v>
      </c>
      <c r="E141" s="116">
        <v>53000</v>
      </c>
      <c r="F141" s="108"/>
      <c r="G141" s="108"/>
      <c r="H141" s="108"/>
    </row>
    <row r="142" spans="1:8" x14ac:dyDescent="0.2">
      <c r="A142" s="117">
        <v>42972</v>
      </c>
      <c r="B142" s="108" t="s">
        <v>146</v>
      </c>
      <c r="C142" s="108" t="s">
        <v>52</v>
      </c>
      <c r="D142" s="115" t="s">
        <v>195</v>
      </c>
      <c r="E142" s="116">
        <v>60000</v>
      </c>
      <c r="F142" s="108"/>
      <c r="G142" s="108"/>
      <c r="H142" s="108"/>
    </row>
    <row r="143" spans="1:8" x14ac:dyDescent="0.2">
      <c r="A143" s="117">
        <v>42977</v>
      </c>
      <c r="B143" s="108" t="s">
        <v>146</v>
      </c>
      <c r="C143" s="108" t="s">
        <v>51</v>
      </c>
      <c r="D143" s="115" t="s">
        <v>76</v>
      </c>
      <c r="E143" s="116">
        <v>13987.25</v>
      </c>
      <c r="F143" s="108"/>
      <c r="G143" s="108"/>
      <c r="H143" s="108"/>
    </row>
    <row r="144" spans="1:8" x14ac:dyDescent="0.2">
      <c r="A144" s="118">
        <v>42979</v>
      </c>
      <c r="B144" s="108" t="s">
        <v>146</v>
      </c>
      <c r="C144" s="108" t="s">
        <v>52</v>
      </c>
      <c r="D144" s="115" t="s">
        <v>208</v>
      </c>
      <c r="E144" s="116">
        <v>50696</v>
      </c>
      <c r="F144" s="108"/>
      <c r="G144" s="108"/>
      <c r="H144" s="108"/>
    </row>
    <row r="145" spans="1:8" x14ac:dyDescent="0.2">
      <c r="A145" s="118">
        <v>42982</v>
      </c>
      <c r="B145" s="108" t="s">
        <v>146</v>
      </c>
      <c r="C145" s="108" t="s">
        <v>51</v>
      </c>
      <c r="D145" s="115" t="s">
        <v>209</v>
      </c>
      <c r="E145" s="116">
        <v>5029</v>
      </c>
      <c r="F145" s="108"/>
      <c r="G145" s="108"/>
      <c r="H145" s="108"/>
    </row>
    <row r="146" spans="1:8" x14ac:dyDescent="0.2">
      <c r="A146" s="118">
        <v>42983</v>
      </c>
      <c r="B146" s="108" t="s">
        <v>146</v>
      </c>
      <c r="C146" s="108" t="s">
        <v>52</v>
      </c>
      <c r="D146" s="115" t="s">
        <v>198</v>
      </c>
      <c r="E146" s="116">
        <v>406172</v>
      </c>
      <c r="F146" s="108"/>
      <c r="G146" s="108"/>
      <c r="H146" s="108"/>
    </row>
    <row r="147" spans="1:8" x14ac:dyDescent="0.2">
      <c r="A147" s="118">
        <v>42983</v>
      </c>
      <c r="B147" s="108" t="s">
        <v>146</v>
      </c>
      <c r="C147" s="108" t="s">
        <v>52</v>
      </c>
      <c r="D147" s="115" t="s">
        <v>113</v>
      </c>
      <c r="E147" s="116">
        <v>342400</v>
      </c>
      <c r="F147" s="108"/>
      <c r="G147" s="108"/>
      <c r="H147" s="108"/>
    </row>
    <row r="148" spans="1:8" x14ac:dyDescent="0.2">
      <c r="A148" s="118">
        <v>42984</v>
      </c>
      <c r="B148" s="108" t="s">
        <v>146</v>
      </c>
      <c r="C148" s="108" t="s">
        <v>52</v>
      </c>
      <c r="D148" s="115" t="s">
        <v>198</v>
      </c>
      <c r="E148" s="116">
        <v>54313.2</v>
      </c>
      <c r="F148" s="108"/>
      <c r="G148" s="108"/>
      <c r="H148" s="108"/>
    </row>
    <row r="149" spans="1:8" x14ac:dyDescent="0.2">
      <c r="A149" s="118">
        <v>42986</v>
      </c>
      <c r="B149" s="108" t="s">
        <v>146</v>
      </c>
      <c r="C149" s="108" t="s">
        <v>51</v>
      </c>
      <c r="D149" s="115" t="s">
        <v>136</v>
      </c>
      <c r="E149" s="116">
        <v>14800</v>
      </c>
      <c r="F149" s="108"/>
      <c r="G149" s="108"/>
      <c r="H149" s="108"/>
    </row>
    <row r="150" spans="1:8" x14ac:dyDescent="0.2">
      <c r="A150" s="118">
        <v>42986</v>
      </c>
      <c r="B150" s="108" t="s">
        <v>146</v>
      </c>
      <c r="C150" s="108" t="s">
        <v>52</v>
      </c>
      <c r="D150" s="115" t="s">
        <v>210</v>
      </c>
      <c r="E150" s="116">
        <v>34999.379999999997</v>
      </c>
      <c r="F150" s="108"/>
      <c r="G150" s="108"/>
      <c r="H150" s="108"/>
    </row>
    <row r="151" spans="1:8" x14ac:dyDescent="0.2">
      <c r="A151" s="118">
        <v>42986</v>
      </c>
      <c r="B151" s="108" t="s">
        <v>146</v>
      </c>
      <c r="C151" s="108" t="s">
        <v>52</v>
      </c>
      <c r="D151" s="115" t="s">
        <v>207</v>
      </c>
      <c r="E151" s="116">
        <v>57660</v>
      </c>
      <c r="F151" s="108"/>
      <c r="G151" s="108"/>
      <c r="H151" s="108"/>
    </row>
    <row r="152" spans="1:8" x14ac:dyDescent="0.2">
      <c r="A152" s="118">
        <v>42989</v>
      </c>
      <c r="B152" s="108" t="s">
        <v>146</v>
      </c>
      <c r="C152" s="108" t="s">
        <v>51</v>
      </c>
      <c r="D152" s="115" t="s">
        <v>134</v>
      </c>
      <c r="E152" s="116">
        <v>20000</v>
      </c>
      <c r="F152" s="108"/>
      <c r="G152" s="108"/>
      <c r="H152" s="108"/>
    </row>
    <row r="153" spans="1:8" x14ac:dyDescent="0.2">
      <c r="A153" s="118">
        <v>42989</v>
      </c>
      <c r="B153" s="108" t="s">
        <v>146</v>
      </c>
      <c r="C153" s="108" t="s">
        <v>52</v>
      </c>
      <c r="D153" s="115" t="s">
        <v>211</v>
      </c>
      <c r="E153" s="116">
        <v>249203</v>
      </c>
      <c r="F153" s="108"/>
      <c r="G153" s="108"/>
      <c r="H153" s="108"/>
    </row>
    <row r="154" spans="1:8" x14ac:dyDescent="0.2">
      <c r="A154" s="118">
        <v>42991</v>
      </c>
      <c r="B154" s="108" t="s">
        <v>146</v>
      </c>
      <c r="C154" s="108" t="s">
        <v>51</v>
      </c>
      <c r="D154" s="115" t="s">
        <v>75</v>
      </c>
      <c r="E154" s="116">
        <v>24400</v>
      </c>
      <c r="F154" s="108"/>
      <c r="G154" s="108"/>
      <c r="H154" s="108"/>
    </row>
    <row r="155" spans="1:8" x14ac:dyDescent="0.2">
      <c r="A155" s="118">
        <v>42993</v>
      </c>
      <c r="B155" s="108" t="s">
        <v>146</v>
      </c>
      <c r="C155" s="108" t="s">
        <v>51</v>
      </c>
      <c r="D155" s="115" t="s">
        <v>156</v>
      </c>
      <c r="E155" s="116">
        <v>28239.98</v>
      </c>
      <c r="F155" s="108"/>
      <c r="G155" s="108"/>
      <c r="H155" s="108"/>
    </row>
    <row r="156" spans="1:8" x14ac:dyDescent="0.2">
      <c r="A156" s="118">
        <v>42993</v>
      </c>
      <c r="B156" s="108" t="s">
        <v>146</v>
      </c>
      <c r="C156" s="108" t="s">
        <v>52</v>
      </c>
      <c r="D156" s="115" t="s">
        <v>212</v>
      </c>
      <c r="E156" s="116">
        <v>60187.5</v>
      </c>
      <c r="F156" s="108"/>
      <c r="G156" s="108"/>
      <c r="H156" s="108"/>
    </row>
    <row r="157" spans="1:8" x14ac:dyDescent="0.2">
      <c r="A157" s="118">
        <v>42997</v>
      </c>
      <c r="B157" s="108" t="s">
        <v>146</v>
      </c>
      <c r="C157" s="108" t="s">
        <v>52</v>
      </c>
      <c r="D157" s="115" t="s">
        <v>215</v>
      </c>
      <c r="E157" s="116">
        <v>85118.5</v>
      </c>
      <c r="F157" s="108"/>
      <c r="G157" s="108"/>
      <c r="H157" s="108"/>
    </row>
    <row r="158" spans="1:8" x14ac:dyDescent="0.2">
      <c r="A158" s="118">
        <v>42998</v>
      </c>
      <c r="B158" s="108" t="s">
        <v>146</v>
      </c>
      <c r="C158" s="108" t="s">
        <v>51</v>
      </c>
      <c r="D158" s="115" t="s">
        <v>76</v>
      </c>
      <c r="E158" s="116">
        <v>29840.16</v>
      </c>
      <c r="F158" s="108" t="s">
        <v>147</v>
      </c>
      <c r="G158" s="108" t="s">
        <v>148</v>
      </c>
      <c r="H158" s="108" t="s">
        <v>153</v>
      </c>
    </row>
    <row r="159" spans="1:8" x14ac:dyDescent="0.2">
      <c r="A159" s="118">
        <v>42999</v>
      </c>
      <c r="B159" s="108" t="s">
        <v>146</v>
      </c>
      <c r="C159" s="108" t="s">
        <v>51</v>
      </c>
      <c r="D159" s="115" t="s">
        <v>209</v>
      </c>
      <c r="E159" s="116">
        <v>28890</v>
      </c>
      <c r="F159" s="108"/>
      <c r="G159" s="108"/>
      <c r="H159" s="108"/>
    </row>
    <row r="160" spans="1:8" x14ac:dyDescent="0.2">
      <c r="A160" s="118">
        <v>43000</v>
      </c>
      <c r="B160" s="108" t="s">
        <v>146</v>
      </c>
      <c r="C160" s="108" t="s">
        <v>51</v>
      </c>
      <c r="D160" s="115" t="s">
        <v>189</v>
      </c>
      <c r="E160" s="116">
        <v>11649.09</v>
      </c>
      <c r="F160" s="108"/>
      <c r="G160" s="108"/>
      <c r="H160" s="108"/>
    </row>
    <row r="161" spans="1:8" x14ac:dyDescent="0.2">
      <c r="A161" s="118">
        <v>43005</v>
      </c>
      <c r="B161" s="108" t="s">
        <v>146</v>
      </c>
      <c r="C161" s="108" t="s">
        <v>51</v>
      </c>
      <c r="D161" s="115" t="s">
        <v>216</v>
      </c>
      <c r="E161" s="116">
        <v>20865</v>
      </c>
      <c r="F161" s="108"/>
      <c r="G161" s="108"/>
      <c r="H161" s="108"/>
    </row>
    <row r="162" spans="1:8" x14ac:dyDescent="0.2">
      <c r="A162" s="118">
        <v>43005</v>
      </c>
      <c r="B162" s="108" t="s">
        <v>146</v>
      </c>
      <c r="C162" s="108" t="s">
        <v>52</v>
      </c>
      <c r="D162" s="115" t="s">
        <v>133</v>
      </c>
      <c r="E162" s="116">
        <v>99720</v>
      </c>
      <c r="F162" s="127"/>
      <c r="G162" s="127"/>
      <c r="H162" s="127"/>
    </row>
    <row r="163" spans="1:8" x14ac:dyDescent="0.2">
      <c r="A163" s="118">
        <v>43005</v>
      </c>
      <c r="B163" s="108" t="s">
        <v>146</v>
      </c>
      <c r="C163" s="108" t="s">
        <v>51</v>
      </c>
      <c r="D163" s="115" t="s">
        <v>209</v>
      </c>
      <c r="E163" s="116">
        <v>22480</v>
      </c>
      <c r="F163" s="127"/>
      <c r="G163" s="127"/>
      <c r="H163" s="127"/>
    </row>
    <row r="164" spans="1:8" x14ac:dyDescent="0.2">
      <c r="A164" s="118">
        <v>43006</v>
      </c>
      <c r="B164" s="108" t="s">
        <v>146</v>
      </c>
      <c r="C164" s="108" t="s">
        <v>51</v>
      </c>
      <c r="D164" s="115" t="s">
        <v>75</v>
      </c>
      <c r="E164" s="116">
        <v>29990</v>
      </c>
      <c r="F164" s="127"/>
      <c r="G164" s="127"/>
      <c r="H164" s="127"/>
    </row>
    <row r="165" spans="1:8" x14ac:dyDescent="0.2">
      <c r="A165" s="118">
        <v>43010</v>
      </c>
      <c r="B165" s="108" t="s">
        <v>146</v>
      </c>
      <c r="C165" s="108" t="s">
        <v>51</v>
      </c>
      <c r="D165" s="115" t="s">
        <v>75</v>
      </c>
      <c r="E165" s="116">
        <v>4492.5</v>
      </c>
      <c r="F165" s="127"/>
      <c r="G165" s="127"/>
      <c r="H165" s="127"/>
    </row>
    <row r="166" spans="1:8" x14ac:dyDescent="0.2">
      <c r="A166" s="119">
        <v>43014</v>
      </c>
      <c r="B166" s="120" t="s">
        <v>146</v>
      </c>
      <c r="C166" s="120" t="s">
        <v>217</v>
      </c>
      <c r="D166" s="121" t="s">
        <v>189</v>
      </c>
      <c r="E166" s="116">
        <v>7167.63</v>
      </c>
      <c r="F166" s="122"/>
      <c r="G166" s="122"/>
      <c r="H166" s="122"/>
    </row>
    <row r="167" spans="1:8" x14ac:dyDescent="0.2">
      <c r="A167" s="119">
        <v>43014</v>
      </c>
      <c r="B167" s="120" t="s">
        <v>146</v>
      </c>
      <c r="C167" s="120" t="s">
        <v>51</v>
      </c>
      <c r="D167" s="121" t="s">
        <v>198</v>
      </c>
      <c r="E167" s="116">
        <v>9451</v>
      </c>
      <c r="F167" s="122"/>
      <c r="G167" s="122"/>
      <c r="H167" s="122"/>
    </row>
    <row r="168" spans="1:8" x14ac:dyDescent="0.2">
      <c r="A168" s="119">
        <v>43017</v>
      </c>
      <c r="B168" s="120" t="s">
        <v>146</v>
      </c>
      <c r="C168" s="120" t="s">
        <v>51</v>
      </c>
      <c r="D168" s="128" t="s">
        <v>209</v>
      </c>
      <c r="E168" s="116">
        <v>3366.22</v>
      </c>
      <c r="F168" s="122"/>
      <c r="G168" s="122"/>
      <c r="H168" s="122"/>
    </row>
    <row r="169" spans="1:8" x14ac:dyDescent="0.2">
      <c r="A169" s="119">
        <v>43018</v>
      </c>
      <c r="B169" s="120" t="s">
        <v>146</v>
      </c>
      <c r="C169" s="120" t="s">
        <v>54</v>
      </c>
      <c r="D169" s="121" t="s">
        <v>218</v>
      </c>
      <c r="E169" s="116">
        <v>185000</v>
      </c>
      <c r="F169" s="122"/>
      <c r="G169" s="122"/>
      <c r="H169" s="122"/>
    </row>
    <row r="170" spans="1:8" x14ac:dyDescent="0.2">
      <c r="A170" s="119">
        <v>43018</v>
      </c>
      <c r="B170" s="120" t="s">
        <v>146</v>
      </c>
      <c r="C170" s="120" t="s">
        <v>52</v>
      </c>
      <c r="D170" s="121" t="s">
        <v>81</v>
      </c>
      <c r="E170" s="116">
        <v>33384</v>
      </c>
      <c r="F170" s="120" t="s">
        <v>147</v>
      </c>
      <c r="G170" s="122" t="s">
        <v>148</v>
      </c>
      <c r="H170" s="122" t="s">
        <v>153</v>
      </c>
    </row>
    <row r="171" spans="1:8" x14ac:dyDescent="0.2">
      <c r="A171" s="119">
        <v>43018</v>
      </c>
      <c r="B171" s="120" t="s">
        <v>146</v>
      </c>
      <c r="C171" s="120" t="s">
        <v>51</v>
      </c>
      <c r="D171" s="121" t="s">
        <v>93</v>
      </c>
      <c r="E171" s="116">
        <v>24826.98</v>
      </c>
      <c r="F171" s="122"/>
      <c r="G171" s="122"/>
      <c r="H171" s="122"/>
    </row>
    <row r="172" spans="1:8" x14ac:dyDescent="0.2">
      <c r="A172" s="119">
        <v>43021</v>
      </c>
      <c r="B172" s="120" t="s">
        <v>146</v>
      </c>
      <c r="C172" s="120" t="s">
        <v>51</v>
      </c>
      <c r="D172" s="121" t="s">
        <v>219</v>
      </c>
      <c r="E172" s="116">
        <v>19999.41</v>
      </c>
      <c r="F172" s="122"/>
      <c r="G172" s="122"/>
      <c r="H172" s="122"/>
    </row>
    <row r="173" spans="1:8" x14ac:dyDescent="0.2">
      <c r="A173" s="119">
        <v>43021</v>
      </c>
      <c r="B173" s="120" t="s">
        <v>146</v>
      </c>
      <c r="C173" s="120" t="s">
        <v>53</v>
      </c>
      <c r="D173" s="121" t="s">
        <v>82</v>
      </c>
      <c r="E173" s="116">
        <v>857001</v>
      </c>
      <c r="F173" s="122"/>
      <c r="G173" s="122"/>
      <c r="H173" s="122"/>
    </row>
    <row r="174" spans="1:8" x14ac:dyDescent="0.2">
      <c r="A174" s="119">
        <v>43026</v>
      </c>
      <c r="B174" s="120" t="s">
        <v>146</v>
      </c>
      <c r="C174" s="120" t="s">
        <v>51</v>
      </c>
      <c r="D174" s="121" t="s">
        <v>168</v>
      </c>
      <c r="E174" s="116">
        <v>13910</v>
      </c>
      <c r="F174" s="122"/>
      <c r="G174" s="122"/>
      <c r="H174" s="122"/>
    </row>
    <row r="175" spans="1:8" x14ac:dyDescent="0.2">
      <c r="A175" s="119">
        <v>43027</v>
      </c>
      <c r="B175" s="120" t="s">
        <v>146</v>
      </c>
      <c r="C175" s="120" t="s">
        <v>52</v>
      </c>
      <c r="D175" s="121" t="s">
        <v>75</v>
      </c>
      <c r="E175" s="116">
        <v>63000</v>
      </c>
      <c r="F175" s="122"/>
      <c r="G175" s="122"/>
      <c r="H175" s="122"/>
    </row>
    <row r="176" spans="1:8" x14ac:dyDescent="0.2">
      <c r="A176" s="119">
        <v>43028</v>
      </c>
      <c r="B176" s="120" t="s">
        <v>146</v>
      </c>
      <c r="C176" s="120" t="s">
        <v>51</v>
      </c>
      <c r="D176" s="121" t="s">
        <v>221</v>
      </c>
      <c r="E176" s="116">
        <v>30000</v>
      </c>
      <c r="F176" s="122"/>
      <c r="G176" s="122"/>
      <c r="H176" s="122"/>
    </row>
    <row r="177" spans="1:8" x14ac:dyDescent="0.2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">
      <c r="A179" s="119">
        <v>43031</v>
      </c>
      <c r="B179" s="120" t="s">
        <v>146</v>
      </c>
      <c r="C179" s="120" t="s">
        <v>51</v>
      </c>
      <c r="D179" s="121" t="s">
        <v>223</v>
      </c>
      <c r="E179" s="116">
        <v>29999.86</v>
      </c>
      <c r="F179" s="122"/>
      <c r="G179" s="122"/>
      <c r="H179" s="122"/>
    </row>
    <row r="180" spans="1:8" x14ac:dyDescent="0.2">
      <c r="A180" s="119">
        <v>43031</v>
      </c>
      <c r="B180" s="120" t="s">
        <v>146</v>
      </c>
      <c r="C180" s="120" t="s">
        <v>52</v>
      </c>
      <c r="D180" s="121" t="s">
        <v>75</v>
      </c>
      <c r="E180" s="116">
        <v>129555</v>
      </c>
      <c r="F180" s="122"/>
      <c r="G180" s="122"/>
      <c r="H180" s="122"/>
    </row>
    <row r="181" spans="1:8" x14ac:dyDescent="0.2">
      <c r="A181" s="119">
        <v>43052</v>
      </c>
      <c r="B181" s="120" t="s">
        <v>146</v>
      </c>
      <c r="C181" s="120" t="s">
        <v>51</v>
      </c>
      <c r="D181" s="121" t="s">
        <v>224</v>
      </c>
      <c r="E181" s="116">
        <v>29954.01</v>
      </c>
      <c r="F181" s="122"/>
      <c r="G181" s="122"/>
      <c r="H181" s="122"/>
    </row>
    <row r="182" spans="1:8" x14ac:dyDescent="0.2">
      <c r="A182" s="119">
        <v>43054</v>
      </c>
      <c r="B182" s="120" t="s">
        <v>146</v>
      </c>
      <c r="C182" s="120" t="s">
        <v>52</v>
      </c>
      <c r="D182" s="121" t="s">
        <v>225</v>
      </c>
      <c r="E182" s="116">
        <v>34154.400000000001</v>
      </c>
      <c r="F182" s="122"/>
      <c r="G182" s="122"/>
      <c r="H182" s="122"/>
    </row>
    <row r="183" spans="1:8" x14ac:dyDescent="0.2">
      <c r="A183" s="119">
        <v>43054</v>
      </c>
      <c r="B183" s="120" t="s">
        <v>146</v>
      </c>
      <c r="C183" s="120" t="s">
        <v>52</v>
      </c>
      <c r="D183" s="121" t="s">
        <v>226</v>
      </c>
      <c r="E183" s="116">
        <v>38500</v>
      </c>
      <c r="F183" s="122"/>
      <c r="G183" s="122"/>
      <c r="H183" s="122"/>
    </row>
    <row r="184" spans="1:8" x14ac:dyDescent="0.2">
      <c r="A184" s="119">
        <v>43054</v>
      </c>
      <c r="B184" s="120" t="s">
        <v>146</v>
      </c>
      <c r="C184" s="120" t="s">
        <v>57</v>
      </c>
      <c r="D184" s="121" t="s">
        <v>227</v>
      </c>
      <c r="E184" s="116">
        <v>100</v>
      </c>
      <c r="F184" s="122"/>
      <c r="G184" s="122"/>
      <c r="H184" s="122"/>
    </row>
    <row r="185" spans="1:8" x14ac:dyDescent="0.2">
      <c r="A185" s="119">
        <v>43059</v>
      </c>
      <c r="B185" s="120" t="s">
        <v>146</v>
      </c>
      <c r="C185" s="120" t="s">
        <v>52</v>
      </c>
      <c r="D185" s="115" t="s">
        <v>198</v>
      </c>
      <c r="E185" s="116">
        <v>249116.33</v>
      </c>
      <c r="F185" s="122"/>
      <c r="G185" s="122"/>
      <c r="H185" s="122"/>
    </row>
    <row r="186" spans="1:8" x14ac:dyDescent="0.2">
      <c r="A186" s="119">
        <v>43060</v>
      </c>
      <c r="B186" s="120" t="s">
        <v>146</v>
      </c>
      <c r="C186" s="120" t="s">
        <v>56</v>
      </c>
      <c r="D186" s="121" t="s">
        <v>130</v>
      </c>
      <c r="E186" s="116">
        <v>1669200</v>
      </c>
      <c r="F186" s="122"/>
      <c r="G186" s="122"/>
      <c r="H186" s="122"/>
    </row>
    <row r="187" spans="1:8" x14ac:dyDescent="0.2">
      <c r="A187" s="119">
        <v>43061</v>
      </c>
      <c r="B187" s="120" t="s">
        <v>146</v>
      </c>
      <c r="C187" s="120" t="s">
        <v>229</v>
      </c>
      <c r="D187" s="121" t="s">
        <v>194</v>
      </c>
      <c r="E187" s="116">
        <v>96254.53</v>
      </c>
      <c r="F187" s="122"/>
      <c r="G187" s="122"/>
      <c r="H187" s="122"/>
    </row>
    <row r="188" spans="1:8" x14ac:dyDescent="0.2">
      <c r="A188" s="119">
        <v>43061</v>
      </c>
      <c r="B188" s="120" t="s">
        <v>146</v>
      </c>
      <c r="C188" s="120" t="s">
        <v>52</v>
      </c>
      <c r="D188" s="121" t="s">
        <v>230</v>
      </c>
      <c r="E188" s="116">
        <v>87000</v>
      </c>
      <c r="F188" s="122"/>
      <c r="G188" s="122"/>
      <c r="H188" s="122"/>
    </row>
    <row r="189" spans="1:8" x14ac:dyDescent="0.2">
      <c r="A189" s="119">
        <v>43062</v>
      </c>
      <c r="B189" s="120" t="s">
        <v>146</v>
      </c>
      <c r="C189" s="120" t="s">
        <v>52</v>
      </c>
      <c r="D189" s="121" t="s">
        <v>198</v>
      </c>
      <c r="E189" s="116">
        <v>38092</v>
      </c>
      <c r="F189" s="122"/>
      <c r="G189" s="122"/>
      <c r="H189" s="122"/>
    </row>
    <row r="190" spans="1:8" x14ac:dyDescent="0.2">
      <c r="A190" s="119">
        <v>43062</v>
      </c>
      <c r="B190" s="120" t="s">
        <v>146</v>
      </c>
      <c r="C190" s="120" t="s">
        <v>51</v>
      </c>
      <c r="D190" s="121" t="s">
        <v>168</v>
      </c>
      <c r="E190" s="116">
        <v>29501.99</v>
      </c>
      <c r="F190" s="122"/>
      <c r="G190" s="122"/>
      <c r="H190" s="122"/>
    </row>
    <row r="191" spans="1:8" x14ac:dyDescent="0.2">
      <c r="A191" s="119">
        <v>43066</v>
      </c>
      <c r="B191" s="120" t="s">
        <v>146</v>
      </c>
      <c r="C191" s="120" t="s">
        <v>52</v>
      </c>
      <c r="D191" s="121" t="s">
        <v>76</v>
      </c>
      <c r="E191" s="116">
        <v>227836.15</v>
      </c>
      <c r="F191" s="122"/>
      <c r="G191" s="122"/>
      <c r="H191" s="122"/>
    </row>
    <row r="192" spans="1:8" x14ac:dyDescent="0.2">
      <c r="A192" s="119">
        <v>43066</v>
      </c>
      <c r="B192" s="120" t="s">
        <v>146</v>
      </c>
      <c r="C192" s="120" t="s">
        <v>51</v>
      </c>
      <c r="D192" s="121" t="s">
        <v>168</v>
      </c>
      <c r="E192" s="116">
        <v>17146.75</v>
      </c>
      <c r="F192" s="122"/>
      <c r="G192" s="122"/>
      <c r="H192" s="122"/>
    </row>
    <row r="193" spans="1:8" x14ac:dyDescent="0.2">
      <c r="A193" s="119">
        <v>43069</v>
      </c>
      <c r="B193" s="120" t="s">
        <v>146</v>
      </c>
      <c r="C193" s="120" t="s">
        <v>53</v>
      </c>
      <c r="D193" s="121" t="s">
        <v>231</v>
      </c>
      <c r="E193" s="116">
        <v>610000</v>
      </c>
      <c r="F193" s="122"/>
      <c r="G193" s="122"/>
      <c r="H193" s="122"/>
    </row>
    <row r="194" spans="1:8" x14ac:dyDescent="0.2">
      <c r="A194" s="119"/>
      <c r="B194" s="120"/>
      <c r="C194" s="120"/>
      <c r="D194" s="131">
        <v>153</v>
      </c>
      <c r="E194" s="123">
        <f>SUM(E41:E193)</f>
        <v>149884920.88999999</v>
      </c>
      <c r="F194" s="122"/>
      <c r="G194" s="122"/>
      <c r="H194" s="122"/>
    </row>
    <row r="195" spans="1:8" x14ac:dyDescent="0.2">
      <c r="A195" s="117">
        <v>42956</v>
      </c>
      <c r="B195" s="108" t="s">
        <v>202</v>
      </c>
      <c r="C195" s="108" t="s">
        <v>52</v>
      </c>
      <c r="D195" s="115" t="s">
        <v>203</v>
      </c>
      <c r="E195" s="116">
        <v>4685000</v>
      </c>
      <c r="F195" s="108"/>
      <c r="G195" s="108"/>
      <c r="H195" s="108"/>
    </row>
    <row r="196" spans="1:8" x14ac:dyDescent="0.2">
      <c r="A196" s="117">
        <v>42849</v>
      </c>
      <c r="B196" s="108" t="s">
        <v>182</v>
      </c>
      <c r="C196" s="108" t="s">
        <v>85</v>
      </c>
      <c r="D196" s="115" t="s">
        <v>181</v>
      </c>
      <c r="E196" s="116">
        <v>826000</v>
      </c>
      <c r="F196" s="108" t="s">
        <v>147</v>
      </c>
      <c r="G196" s="108" t="s">
        <v>148</v>
      </c>
      <c r="H196" s="108" t="s">
        <v>183</v>
      </c>
    </row>
    <row r="197" spans="1:8" x14ac:dyDescent="0.2">
      <c r="A197" s="108"/>
      <c r="B197" s="129"/>
      <c r="C197" s="108"/>
      <c r="D197" s="134">
        <v>2</v>
      </c>
      <c r="E197" s="132">
        <f>SUM(E195:E196)</f>
        <v>5511000</v>
      </c>
      <c r="F197" s="108"/>
      <c r="G197" s="108"/>
      <c r="H197" s="108"/>
    </row>
    <row r="198" spans="1:8" x14ac:dyDescent="0.2">
      <c r="A198" s="120"/>
      <c r="B198" s="120"/>
      <c r="C198" s="120"/>
      <c r="D198" s="131">
        <f>+D197+D194+D40</f>
        <v>192</v>
      </c>
      <c r="E198" s="123">
        <f>SUM(E197,E194,E40)</f>
        <v>547446444.40999997</v>
      </c>
      <c r="F198" s="122"/>
      <c r="G198" s="122"/>
      <c r="H198" s="122"/>
    </row>
    <row r="199" spans="1:8" x14ac:dyDescent="0.2">
      <c r="A199" s="120"/>
      <c r="B199" s="120"/>
      <c r="C199" s="120"/>
      <c r="D199" s="121"/>
      <c r="E199" s="130"/>
      <c r="F199" s="122"/>
      <c r="G199" s="122"/>
      <c r="H199" s="122"/>
    </row>
    <row r="200" spans="1:8" x14ac:dyDescent="0.2">
      <c r="A200" s="120"/>
      <c r="B200" s="120"/>
      <c r="C200" s="120"/>
      <c r="D200" s="121"/>
      <c r="E200" s="130"/>
      <c r="F200" s="122"/>
      <c r="G200" s="122"/>
      <c r="H200" s="122"/>
    </row>
    <row r="201" spans="1:8" x14ac:dyDescent="0.2">
      <c r="A201" s="120"/>
      <c r="B201" s="120"/>
      <c r="C201" s="120"/>
      <c r="D201" s="121"/>
      <c r="E201" s="130"/>
      <c r="F201" s="122"/>
      <c r="G201" s="122"/>
      <c r="H201" s="122"/>
    </row>
    <row r="202" spans="1:8" x14ac:dyDescent="0.2">
      <c r="A202" s="120"/>
      <c r="B202" s="120"/>
      <c r="C202" s="120"/>
      <c r="D202" s="121"/>
      <c r="E202" s="130"/>
      <c r="F202" s="122"/>
      <c r="G202" s="122"/>
      <c r="H202" s="122"/>
    </row>
    <row r="203" spans="1:8" x14ac:dyDescent="0.2">
      <c r="A203" s="120"/>
      <c r="B203" s="120"/>
      <c r="C203" s="120"/>
      <c r="D203" s="121"/>
      <c r="E203" s="130"/>
      <c r="F203" s="122"/>
      <c r="G203" s="122"/>
      <c r="H203" s="122"/>
    </row>
    <row r="204" spans="1:8" x14ac:dyDescent="0.2">
      <c r="A204" s="120"/>
      <c r="B204" s="120"/>
      <c r="C204" s="120"/>
      <c r="D204" s="121"/>
      <c r="E204" s="130"/>
      <c r="F204" s="122"/>
      <c r="G204" s="122"/>
      <c r="H204" s="122"/>
    </row>
    <row r="205" spans="1:8" x14ac:dyDescent="0.2">
      <c r="A205" s="120"/>
      <c r="B205" s="120"/>
      <c r="C205" s="120"/>
      <c r="D205" s="121"/>
      <c r="E205" s="130"/>
      <c r="F205" s="122"/>
      <c r="G205" s="122"/>
      <c r="H205" s="122"/>
    </row>
    <row r="206" spans="1:8" x14ac:dyDescent="0.2">
      <c r="A206" s="120"/>
      <c r="B206" s="120"/>
      <c r="C206" s="120"/>
      <c r="D206" s="121"/>
      <c r="E206" s="130"/>
      <c r="F206" s="122"/>
      <c r="G206" s="122"/>
      <c r="H206" s="122"/>
    </row>
    <row r="207" spans="1:8" x14ac:dyDescent="0.2">
      <c r="A207" s="120"/>
      <c r="B207" s="120"/>
      <c r="C207" s="120"/>
      <c r="D207" s="121"/>
      <c r="E207" s="130"/>
      <c r="F207" s="122"/>
      <c r="G207" s="122"/>
      <c r="H207" s="122"/>
    </row>
    <row r="208" spans="1:8" x14ac:dyDescent="0.2">
      <c r="A208" s="120"/>
      <c r="B208" s="120"/>
      <c r="C208" s="120"/>
      <c r="D208" s="121"/>
      <c r="E208" s="130"/>
      <c r="F208" s="122"/>
      <c r="G208" s="122"/>
      <c r="H208" s="122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tabSelected="1" view="pageLayout" topLeftCell="B1" zoomScale="68" zoomScaleNormal="100" zoomScalePageLayoutView="68" workbookViewId="0">
      <selection activeCell="B23" sqref="B23"/>
    </sheetView>
  </sheetViews>
  <sheetFormatPr baseColWidth="10" defaultColWidth="11.42578125" defaultRowHeight="30" x14ac:dyDescent="0.4"/>
  <cols>
    <col min="1" max="1" width="11.42578125" style="38"/>
    <col min="2" max="2" width="39.5703125" style="38" customWidth="1"/>
    <col min="3" max="3" width="24.42578125" style="38" customWidth="1"/>
    <col min="4" max="4" width="49" style="38" customWidth="1"/>
    <col min="5" max="5" width="32" style="38" customWidth="1"/>
    <col min="6" max="6" width="2.5703125" style="38" customWidth="1"/>
    <col min="7" max="8" width="11.42578125" style="38"/>
    <col min="9" max="9" width="15.85546875" style="38" customWidth="1"/>
    <col min="10" max="10" width="11.85546875" style="38" customWidth="1"/>
    <col min="11" max="16384" width="11.42578125" style="38"/>
  </cols>
  <sheetData>
    <row r="2" spans="2:8" x14ac:dyDescent="0.4">
      <c r="C2" s="42"/>
    </row>
    <row r="4" spans="2:8" hidden="1" x14ac:dyDescent="0.4">
      <c r="B4" s="287" t="s">
        <v>68</v>
      </c>
      <c r="C4" s="287"/>
      <c r="D4" s="287"/>
      <c r="E4" s="287"/>
    </row>
    <row r="5" spans="2:8" x14ac:dyDescent="0.4">
      <c r="B5" s="46"/>
      <c r="C5" s="46"/>
      <c r="D5" s="46"/>
      <c r="E5" s="46"/>
    </row>
    <row r="6" spans="2:8" x14ac:dyDescent="0.4">
      <c r="B6" s="46"/>
      <c r="C6" s="46"/>
      <c r="D6" s="46"/>
      <c r="E6" s="46"/>
    </row>
    <row r="7" spans="2:8" x14ac:dyDescent="0.4">
      <c r="B7" s="46"/>
      <c r="C7" s="46"/>
      <c r="D7" s="46"/>
      <c r="E7" s="46"/>
    </row>
    <row r="8" spans="2:8" x14ac:dyDescent="0.4">
      <c r="B8" s="287" t="s">
        <v>73</v>
      </c>
      <c r="C8" s="287"/>
      <c r="D8" s="287"/>
      <c r="E8" s="287"/>
      <c r="F8" s="46"/>
    </row>
    <row r="9" spans="2:8" x14ac:dyDescent="0.4">
      <c r="B9" s="287" t="s">
        <v>47</v>
      </c>
      <c r="C9" s="287"/>
      <c r="D9" s="287"/>
      <c r="E9" s="287"/>
      <c r="F9" s="46"/>
    </row>
    <row r="10" spans="2:8" x14ac:dyDescent="0.4">
      <c r="B10" s="287" t="s">
        <v>50</v>
      </c>
      <c r="C10" s="287"/>
      <c r="D10" s="287"/>
      <c r="E10" s="287"/>
      <c r="F10" s="46"/>
    </row>
    <row r="11" spans="2:8" x14ac:dyDescent="0.4">
      <c r="B11" s="287" t="s">
        <v>67</v>
      </c>
      <c r="C11" s="287"/>
      <c r="D11" s="287"/>
      <c r="E11" s="287"/>
      <c r="F11" s="46"/>
    </row>
    <row r="12" spans="2:8" x14ac:dyDescent="0.4">
      <c r="B12" s="287" t="s">
        <v>293</v>
      </c>
      <c r="C12" s="287"/>
      <c r="D12" s="287"/>
      <c r="E12" s="287"/>
      <c r="F12" s="46"/>
    </row>
    <row r="13" spans="2:8" x14ac:dyDescent="0.4">
      <c r="B13" s="46"/>
      <c r="C13" s="46"/>
      <c r="D13" s="46"/>
      <c r="E13" s="46"/>
      <c r="F13" s="46"/>
    </row>
    <row r="14" spans="2:8" ht="30.75" thickBot="1" x14ac:dyDescent="0.45">
      <c r="B14" s="53"/>
      <c r="C14" s="46"/>
      <c r="D14" s="46"/>
      <c r="E14" s="46"/>
      <c r="F14" s="46"/>
    </row>
    <row r="15" spans="2:8" ht="35.1" customHeight="1" thickBot="1" x14ac:dyDescent="0.45">
      <c r="B15" s="189" t="s">
        <v>1</v>
      </c>
      <c r="C15" s="189" t="s">
        <v>15</v>
      </c>
      <c r="D15" s="190" t="s">
        <v>18</v>
      </c>
      <c r="E15" s="191" t="s">
        <v>32</v>
      </c>
    </row>
    <row r="16" spans="2:8" ht="16.5" customHeight="1" thickBot="1" x14ac:dyDescent="0.45">
      <c r="B16" s="168"/>
      <c r="C16" s="168"/>
      <c r="D16" s="169"/>
      <c r="E16" s="170"/>
      <c r="F16" s="53"/>
      <c r="G16" s="53"/>
      <c r="H16" s="54"/>
    </row>
    <row r="17" spans="2:13" ht="35.1" customHeight="1" thickBot="1" x14ac:dyDescent="0.45">
      <c r="B17" s="171" t="s">
        <v>96</v>
      </c>
      <c r="C17" s="172">
        <v>216</v>
      </c>
      <c r="D17" s="226">
        <v>90247429.950000003</v>
      </c>
      <c r="E17" s="224">
        <v>0.85040000000000004</v>
      </c>
      <c r="F17" s="53"/>
      <c r="G17" s="53"/>
      <c r="H17" s="54"/>
    </row>
    <row r="18" spans="2:13" ht="15" customHeight="1" thickBot="1" x14ac:dyDescent="0.45">
      <c r="B18" s="173"/>
      <c r="C18" s="174"/>
      <c r="D18" s="175"/>
      <c r="E18" s="203"/>
      <c r="F18" s="53"/>
      <c r="G18" s="53"/>
      <c r="H18" s="54"/>
      <c r="M18" s="44"/>
    </row>
    <row r="19" spans="2:13" ht="35.1" customHeight="1" thickBot="1" x14ac:dyDescent="0.45">
      <c r="B19" s="171" t="s">
        <v>97</v>
      </c>
      <c r="C19" s="172">
        <v>38</v>
      </c>
      <c r="D19" s="227">
        <v>278388338.06</v>
      </c>
      <c r="E19" s="224">
        <v>0.14960000000000001</v>
      </c>
      <c r="F19" s="53"/>
      <c r="G19" s="53"/>
      <c r="H19" s="54"/>
    </row>
    <row r="20" spans="2:13" ht="18.75" customHeight="1" thickBot="1" x14ac:dyDescent="0.45">
      <c r="B20" s="173"/>
      <c r="C20" s="176"/>
      <c r="D20" s="177"/>
      <c r="E20" s="178"/>
      <c r="F20" s="53"/>
      <c r="G20" s="53"/>
      <c r="H20" s="54"/>
    </row>
    <row r="21" spans="2:13" ht="35.1" customHeight="1" thickBot="1" x14ac:dyDescent="0.45">
      <c r="B21" s="192" t="s">
        <v>2</v>
      </c>
      <c r="C21" s="192">
        <f>SUM(C17:C20)</f>
        <v>254</v>
      </c>
      <c r="D21" s="228">
        <f>SUM(D17:D20)</f>
        <v>368635768.00999999</v>
      </c>
      <c r="E21" s="225">
        <f>SUM(E17:E20)</f>
        <v>1</v>
      </c>
    </row>
    <row r="22" spans="2:13" x14ac:dyDescent="0.4">
      <c r="E22" s="42"/>
    </row>
    <row r="24" spans="2:13" x14ac:dyDescent="0.4">
      <c r="C24" s="43"/>
      <c r="D24" s="43"/>
      <c r="E24" s="42"/>
    </row>
    <row r="25" spans="2:13" x14ac:dyDescent="0.4">
      <c r="C25" s="44"/>
      <c r="D25" s="44"/>
      <c r="E25" s="42"/>
    </row>
    <row r="26" spans="2:13" x14ac:dyDescent="0.4">
      <c r="C26" s="44"/>
      <c r="D26" s="44"/>
    </row>
  </sheetData>
  <mergeCells count="6">
    <mergeCell ref="B11:E11"/>
    <mergeCell ref="B4:E4"/>
    <mergeCell ref="B8:E8"/>
    <mergeCell ref="B9:E9"/>
    <mergeCell ref="B12:E12"/>
    <mergeCell ref="B10:E10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38" customWidth="1"/>
    <col min="2" max="2" width="31.28515625" style="38" customWidth="1"/>
    <col min="3" max="3" width="15.42578125" style="38" customWidth="1"/>
    <col min="4" max="4" width="42.85546875" style="38" customWidth="1"/>
    <col min="5" max="5" width="0.7109375" style="38" customWidth="1"/>
    <col min="6" max="6" width="15.42578125" style="38" customWidth="1"/>
    <col min="7" max="7" width="42.85546875" style="38" customWidth="1"/>
    <col min="8" max="8" width="15.42578125" style="38" customWidth="1"/>
    <col min="9" max="9" width="20.42578125" style="38" customWidth="1"/>
    <col min="10" max="10" width="1.5703125" style="38" customWidth="1"/>
    <col min="11" max="11" width="15.85546875" style="38" customWidth="1"/>
    <col min="12" max="12" width="11.85546875" style="38" customWidth="1"/>
    <col min="13" max="16384" width="11.42578125" style="38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287" t="s">
        <v>61</v>
      </c>
      <c r="C5" s="287"/>
      <c r="D5" s="287"/>
      <c r="E5" s="287"/>
      <c r="F5" s="287"/>
      <c r="G5" s="287"/>
      <c r="H5" s="287"/>
      <c r="I5" s="287"/>
    </row>
    <row r="6" spans="2:12" ht="30.75" customHeight="1" x14ac:dyDescent="0.4">
      <c r="B6" s="287" t="s">
        <v>69</v>
      </c>
      <c r="C6" s="287"/>
      <c r="D6" s="287"/>
      <c r="E6" s="287"/>
      <c r="F6" s="287"/>
      <c r="G6" s="287"/>
      <c r="H6" s="287"/>
      <c r="I6" s="287"/>
    </row>
    <row r="7" spans="2:12" x14ac:dyDescent="0.4">
      <c r="B7" s="287" t="s">
        <v>46</v>
      </c>
      <c r="C7" s="287"/>
      <c r="D7" s="287"/>
      <c r="E7" s="287"/>
      <c r="F7" s="287"/>
      <c r="G7" s="287"/>
      <c r="H7" s="287"/>
      <c r="I7" s="287"/>
    </row>
    <row r="8" spans="2:12" x14ac:dyDescent="0.4">
      <c r="B8" s="287" t="s">
        <v>47</v>
      </c>
      <c r="C8" s="287"/>
      <c r="D8" s="287"/>
      <c r="E8" s="287"/>
      <c r="F8" s="287"/>
      <c r="G8" s="287"/>
      <c r="H8" s="287"/>
      <c r="I8" s="287"/>
    </row>
    <row r="9" spans="2:12" x14ac:dyDescent="0.4">
      <c r="B9" s="288" t="s">
        <v>65</v>
      </c>
      <c r="C9" s="288"/>
      <c r="D9" s="288"/>
      <c r="E9" s="288"/>
      <c r="F9" s="288"/>
      <c r="G9" s="288"/>
      <c r="H9" s="288"/>
      <c r="I9" s="288"/>
    </row>
    <row r="10" spans="2:12" x14ac:dyDescent="0.4">
      <c r="B10" s="289" t="s">
        <v>60</v>
      </c>
      <c r="C10" s="289"/>
      <c r="D10" s="289"/>
      <c r="E10" s="289"/>
      <c r="F10" s="289"/>
      <c r="G10" s="289"/>
      <c r="H10" s="289"/>
      <c r="I10" s="289"/>
    </row>
    <row r="11" spans="2:12" x14ac:dyDescent="0.4">
      <c r="B11" s="292" t="s">
        <v>48</v>
      </c>
      <c r="C11" s="290" t="s">
        <v>66</v>
      </c>
      <c r="D11" s="290"/>
      <c r="E11" s="290"/>
      <c r="F11" s="290"/>
      <c r="G11" s="290"/>
      <c r="H11" s="291" t="s">
        <v>63</v>
      </c>
      <c r="I11" s="291"/>
    </row>
    <row r="12" spans="2:12" x14ac:dyDescent="0.4">
      <c r="B12" s="292"/>
      <c r="C12" s="290">
        <v>2014</v>
      </c>
      <c r="D12" s="290"/>
      <c r="E12" s="41"/>
      <c r="F12" s="290">
        <v>2015</v>
      </c>
      <c r="G12" s="290"/>
      <c r="H12" s="291"/>
      <c r="I12" s="291"/>
    </row>
    <row r="13" spans="2:12" ht="98.25" x14ac:dyDescent="0.4">
      <c r="B13" s="292"/>
      <c r="C13" s="86" t="s">
        <v>1</v>
      </c>
      <c r="D13" s="48" t="s">
        <v>18</v>
      </c>
      <c r="E13" s="85"/>
      <c r="F13" s="86" t="s">
        <v>1</v>
      </c>
      <c r="G13" s="48" t="s">
        <v>18</v>
      </c>
      <c r="H13" s="86" t="s">
        <v>1</v>
      </c>
      <c r="I13" s="87" t="s">
        <v>64</v>
      </c>
    </row>
    <row r="14" spans="2:12" x14ac:dyDescent="0.4">
      <c r="B14" s="58"/>
      <c r="C14" s="58"/>
      <c r="D14" s="58"/>
      <c r="E14" s="59"/>
      <c r="F14" s="40"/>
      <c r="G14" s="40"/>
      <c r="H14" s="70"/>
      <c r="I14" s="71"/>
    </row>
    <row r="15" spans="2:12" ht="60" x14ac:dyDescent="0.4">
      <c r="B15" s="72" t="s">
        <v>5</v>
      </c>
      <c r="C15" s="73">
        <v>59</v>
      </c>
      <c r="D15" s="60">
        <v>36116498.799999997</v>
      </c>
      <c r="E15" s="59"/>
      <c r="F15" s="73">
        <v>177</v>
      </c>
      <c r="G15" s="60">
        <f>+'recursos monto'!D14</f>
        <v>146452224.68000001</v>
      </c>
      <c r="H15" s="73">
        <f>+F15-C15</f>
        <v>118</v>
      </c>
      <c r="I15" s="74">
        <f>+H15/C15</f>
        <v>2</v>
      </c>
      <c r="K15" s="75"/>
      <c r="L15" s="76"/>
    </row>
    <row r="16" spans="2:12" ht="21.75" customHeight="1" x14ac:dyDescent="0.4">
      <c r="B16" s="59"/>
      <c r="C16" s="59"/>
      <c r="D16" s="59"/>
      <c r="E16" s="59"/>
      <c r="F16" s="41"/>
      <c r="G16" s="41"/>
      <c r="H16" s="77"/>
      <c r="I16" s="78"/>
    </row>
    <row r="17" spans="2:12" ht="60" x14ac:dyDescent="0.4">
      <c r="B17" s="72" t="s">
        <v>6</v>
      </c>
      <c r="C17" s="73">
        <v>23</v>
      </c>
      <c r="D17" s="60">
        <v>843508176.95000005</v>
      </c>
      <c r="E17" s="59"/>
      <c r="F17" s="73">
        <v>23</v>
      </c>
      <c r="G17" s="60">
        <v>56469644.829999998</v>
      </c>
      <c r="H17" s="73">
        <f>+F17-C17</f>
        <v>0</v>
      </c>
      <c r="I17" s="74">
        <f>+H17/C17</f>
        <v>0</v>
      </c>
      <c r="K17" s="75"/>
      <c r="L17" s="76"/>
    </row>
    <row r="18" spans="2:12" x14ac:dyDescent="0.4">
      <c r="B18" s="59"/>
      <c r="C18" s="59"/>
      <c r="D18" s="59"/>
      <c r="E18" s="59"/>
      <c r="F18" s="41"/>
      <c r="G18" s="41"/>
      <c r="H18" s="77"/>
      <c r="I18" s="78"/>
    </row>
    <row r="19" spans="2:12" ht="60" x14ac:dyDescent="0.4">
      <c r="B19" s="72" t="s">
        <v>7</v>
      </c>
      <c r="C19" s="73">
        <v>3</v>
      </c>
      <c r="D19" s="60">
        <v>87056.79</v>
      </c>
      <c r="E19" s="59"/>
      <c r="F19" s="73">
        <v>0</v>
      </c>
      <c r="G19" s="60">
        <v>0</v>
      </c>
      <c r="H19" s="73">
        <v>0</v>
      </c>
      <c r="I19" s="74">
        <f>+H19/C19</f>
        <v>0</v>
      </c>
    </row>
    <row r="20" spans="2:12" ht="22.5" customHeight="1" x14ac:dyDescent="0.4">
      <c r="B20" s="79"/>
      <c r="C20" s="79"/>
      <c r="D20" s="79"/>
      <c r="E20" s="59"/>
      <c r="F20" s="80"/>
      <c r="G20" s="80"/>
      <c r="H20" s="81"/>
      <c r="I20" s="61"/>
    </row>
    <row r="21" spans="2:12" x14ac:dyDescent="0.4">
      <c r="B21" s="82" t="s">
        <v>2</v>
      </c>
      <c r="C21" s="69">
        <f>SUM(C15:C19)</f>
        <v>85</v>
      </c>
      <c r="D21" s="83">
        <f>SUM(D15:D20)</f>
        <v>879711732.53999996</v>
      </c>
      <c r="E21" s="84"/>
      <c r="F21" s="69">
        <f>SUM(F15:F19)</f>
        <v>200</v>
      </c>
      <c r="G21" s="83">
        <f>SUM(G15:G20)</f>
        <v>202921869.50999999</v>
      </c>
      <c r="H21" s="69">
        <f>SUM(H15:H19)</f>
        <v>118</v>
      </c>
      <c r="I21" s="69"/>
    </row>
    <row r="22" spans="2:12" ht="9" customHeight="1" x14ac:dyDescent="0.4"/>
    <row r="24" spans="2:12" x14ac:dyDescent="0.4">
      <c r="F24" s="47"/>
      <c r="G24" s="43"/>
      <c r="H24" s="42"/>
    </row>
    <row r="25" spans="2:12" x14ac:dyDescent="0.4">
      <c r="F25" s="44"/>
      <c r="G25" s="44"/>
      <c r="H25" s="42"/>
    </row>
    <row r="26" spans="2:12" x14ac:dyDescent="0.4">
      <c r="F26" s="44"/>
      <c r="G26" s="44"/>
    </row>
  </sheetData>
  <mergeCells count="11">
    <mergeCell ref="B10:I10"/>
    <mergeCell ref="C12:D12"/>
    <mergeCell ref="F12:G12"/>
    <mergeCell ref="C11:G11"/>
    <mergeCell ref="H11:I12"/>
    <mergeCell ref="B11:B13"/>
    <mergeCell ref="B5:I5"/>
    <mergeCell ref="B7:I7"/>
    <mergeCell ref="B8:I8"/>
    <mergeCell ref="B9:I9"/>
    <mergeCell ref="B6:I6"/>
  </mergeCells>
  <printOptions horizontalCentered="1"/>
  <pageMargins left="0" right="0" top="0" bottom="0" header="0" footer="0"/>
  <pageSetup scale="83" orientation="landscape" horizontalDpi="4294967294" vertic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38" customWidth="1"/>
    <col min="2" max="2" width="55.42578125" style="38" customWidth="1"/>
    <col min="3" max="3" width="27" style="38" customWidth="1"/>
    <col min="4" max="4" width="43" style="38" customWidth="1"/>
    <col min="5" max="5" width="3.28515625" style="38" customWidth="1"/>
    <col min="6" max="16384" width="11.42578125" style="38"/>
  </cols>
  <sheetData>
    <row r="1" spans="2:5" ht="6" customHeight="1" x14ac:dyDescent="0.4"/>
    <row r="4" spans="2:5" ht="30.75" customHeight="1" x14ac:dyDescent="0.4"/>
    <row r="5" spans="2:5" ht="30.75" customHeight="1" x14ac:dyDescent="0.4">
      <c r="B5" s="287" t="s">
        <v>62</v>
      </c>
      <c r="C5" s="287"/>
      <c r="D5" s="287"/>
    </row>
    <row r="6" spans="2:5" x14ac:dyDescent="0.4">
      <c r="B6" s="287" t="s">
        <v>46</v>
      </c>
      <c r="C6" s="287"/>
      <c r="D6" s="287"/>
      <c r="E6" s="46"/>
    </row>
    <row r="7" spans="2:5" x14ac:dyDescent="0.4">
      <c r="B7" s="287" t="s">
        <v>47</v>
      </c>
      <c r="C7" s="287"/>
      <c r="D7" s="287"/>
      <c r="E7" s="46"/>
    </row>
    <row r="8" spans="2:5" x14ac:dyDescent="0.4">
      <c r="B8" s="288" t="s">
        <v>50</v>
      </c>
      <c r="C8" s="287"/>
      <c r="D8" s="287"/>
      <c r="E8" s="46"/>
    </row>
    <row r="9" spans="2:5" x14ac:dyDescent="0.4">
      <c r="B9" s="288" t="s">
        <v>58</v>
      </c>
      <c r="C9" s="287"/>
      <c r="D9" s="287"/>
      <c r="E9" s="46"/>
    </row>
    <row r="10" spans="2:5" x14ac:dyDescent="0.4">
      <c r="B10" s="288" t="s">
        <v>60</v>
      </c>
      <c r="C10" s="287"/>
      <c r="D10" s="287"/>
      <c r="E10" s="46"/>
    </row>
    <row r="11" spans="2:5" x14ac:dyDescent="0.4">
      <c r="B11" s="288">
        <v>2015</v>
      </c>
      <c r="C11" s="288"/>
      <c r="D11" s="288"/>
      <c r="E11" s="46"/>
    </row>
    <row r="12" spans="2:5" x14ac:dyDescent="0.4">
      <c r="B12" s="50" t="s">
        <v>48</v>
      </c>
      <c r="C12" s="50" t="s">
        <v>1</v>
      </c>
      <c r="D12" s="51" t="s">
        <v>18</v>
      </c>
    </row>
    <row r="13" spans="2:5" x14ac:dyDescent="0.4">
      <c r="B13" s="55"/>
      <c r="C13" s="62"/>
      <c r="D13" s="63"/>
    </row>
    <row r="14" spans="2:5" x14ac:dyDescent="0.4">
      <c r="B14" s="57" t="s">
        <v>5</v>
      </c>
      <c r="C14" s="56">
        <v>177</v>
      </c>
      <c r="D14" s="64">
        <v>146452224.68000001</v>
      </c>
    </row>
    <row r="15" spans="2:5" x14ac:dyDescent="0.4">
      <c r="B15" s="57"/>
      <c r="C15" s="56"/>
      <c r="D15" s="65"/>
    </row>
    <row r="16" spans="2:5" x14ac:dyDescent="0.4">
      <c r="B16" s="57" t="s">
        <v>6</v>
      </c>
      <c r="C16" s="56">
        <v>23</v>
      </c>
      <c r="D16" s="64">
        <v>56469644.829999998</v>
      </c>
    </row>
    <row r="17" spans="2:4" hidden="1" x14ac:dyDescent="0.4">
      <c r="B17" s="57"/>
      <c r="C17" s="56"/>
      <c r="D17" s="65"/>
    </row>
    <row r="18" spans="2:4" hidden="1" x14ac:dyDescent="0.4">
      <c r="B18" s="57" t="s">
        <v>7</v>
      </c>
      <c r="C18" s="56"/>
      <c r="D18" s="64"/>
    </row>
    <row r="19" spans="2:4" x14ac:dyDescent="0.4">
      <c r="B19" s="66"/>
      <c r="C19" s="67"/>
      <c r="D19" s="68"/>
    </row>
    <row r="20" spans="2:4" x14ac:dyDescent="0.4">
      <c r="B20" s="49" t="s">
        <v>2</v>
      </c>
      <c r="C20" s="48">
        <f>SUM(C14:C18)</f>
        <v>200</v>
      </c>
      <c r="D20" s="52">
        <f>+D14+D16</f>
        <v>202921869.50999999</v>
      </c>
    </row>
    <row r="23" spans="2:4" x14ac:dyDescent="0.4">
      <c r="C23" s="43"/>
      <c r="D23" s="42"/>
    </row>
    <row r="24" spans="2:4" x14ac:dyDescent="0.4">
      <c r="C24" s="44"/>
      <c r="D24" s="42"/>
    </row>
    <row r="25" spans="2:4" x14ac:dyDescent="0.4">
      <c r="C25" s="44"/>
    </row>
  </sheetData>
  <mergeCells count="7">
    <mergeCell ref="B5:D5"/>
    <mergeCell ref="B11:D11"/>
    <mergeCell ref="B6:D6"/>
    <mergeCell ref="B7:D7"/>
    <mergeCell ref="B8:D8"/>
    <mergeCell ref="B10:D10"/>
    <mergeCell ref="B9:D9"/>
  </mergeCells>
  <printOptions horizontalCentered="1"/>
  <pageMargins left="0" right="0" top="0" bottom="0" header="0" footer="0"/>
  <pageSetup orientation="landscape" horizontalDpi="4294967294" verticalDpi="429496729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35"/>
  <sheetViews>
    <sheetView showGridLines="0" topLeftCell="A4" zoomScale="60" zoomScaleNormal="60" workbookViewId="0">
      <selection activeCell="E25" sqref="E25"/>
    </sheetView>
  </sheetViews>
  <sheetFormatPr baseColWidth="10" defaultColWidth="11.42578125" defaultRowHeight="30" x14ac:dyDescent="0.4"/>
  <cols>
    <col min="1" max="1" width="3.7109375" style="39" customWidth="1"/>
    <col min="2" max="2" width="85" style="39" customWidth="1"/>
    <col min="3" max="3" width="12" style="39" customWidth="1"/>
    <col min="4" max="4" width="25.5703125" style="39" customWidth="1"/>
    <col min="5" max="5" width="62.140625" style="39" customWidth="1"/>
    <col min="6" max="6" width="2.140625" style="39" customWidth="1"/>
    <col min="7" max="16384" width="11.42578125" style="39"/>
  </cols>
  <sheetData>
    <row r="1" spans="2:6" x14ac:dyDescent="0.4">
      <c r="B1" s="287"/>
      <c r="C1" s="287"/>
      <c r="D1" s="287"/>
      <c r="E1" s="287"/>
      <c r="F1" s="46"/>
    </row>
    <row r="2" spans="2:6" x14ac:dyDescent="0.4">
      <c r="B2" s="287"/>
      <c r="C2" s="287"/>
      <c r="D2" s="287"/>
      <c r="E2" s="287"/>
      <c r="F2" s="46"/>
    </row>
    <row r="3" spans="2:6" x14ac:dyDescent="0.4">
      <c r="B3" s="287"/>
      <c r="C3" s="287"/>
      <c r="D3" s="287"/>
      <c r="E3" s="287"/>
      <c r="F3" s="46"/>
    </row>
    <row r="4" spans="2:6" x14ac:dyDescent="0.4">
      <c r="B4" s="294" t="s">
        <v>73</v>
      </c>
      <c r="C4" s="294"/>
      <c r="D4" s="294"/>
      <c r="E4" s="294"/>
    </row>
    <row r="5" spans="2:6" ht="30" customHeight="1" x14ac:dyDescent="0.4">
      <c r="B5" s="294" t="s">
        <v>47</v>
      </c>
      <c r="C5" s="294"/>
      <c r="D5" s="294"/>
      <c r="E5" s="294"/>
    </row>
    <row r="6" spans="2:6" x14ac:dyDescent="0.4">
      <c r="B6" s="294" t="s">
        <v>59</v>
      </c>
      <c r="C6" s="294"/>
      <c r="D6" s="294"/>
      <c r="E6" s="294"/>
    </row>
    <row r="7" spans="2:6" ht="30.75" thickBot="1" x14ac:dyDescent="0.45">
      <c r="B7" s="294" t="s">
        <v>294</v>
      </c>
      <c r="C7" s="297"/>
      <c r="D7" s="297"/>
      <c r="E7" s="297"/>
    </row>
    <row r="8" spans="2:6" ht="30.75" thickBot="1" x14ac:dyDescent="0.45">
      <c r="B8" s="295" t="s">
        <v>49</v>
      </c>
      <c r="C8" s="296"/>
      <c r="D8" s="194" t="s">
        <v>15</v>
      </c>
      <c r="E8" s="195" t="s">
        <v>18</v>
      </c>
    </row>
    <row r="9" spans="2:6" ht="35.1" hidden="1" customHeight="1" x14ac:dyDescent="0.4">
      <c r="B9" s="204" t="s">
        <v>55</v>
      </c>
      <c r="C9" s="205" t="s">
        <v>56</v>
      </c>
      <c r="D9" s="206">
        <v>5</v>
      </c>
      <c r="E9" s="207">
        <v>25365657.84</v>
      </c>
    </row>
    <row r="10" spans="2:6" ht="12" customHeight="1" thickBot="1" x14ac:dyDescent="0.45">
      <c r="B10" s="208"/>
      <c r="C10" s="209"/>
      <c r="D10" s="210"/>
      <c r="E10" s="211"/>
    </row>
    <row r="11" spans="2:6" ht="34.5" customHeight="1" thickBot="1" x14ac:dyDescent="0.45">
      <c r="B11" s="212" t="s">
        <v>245</v>
      </c>
      <c r="C11" s="213" t="s">
        <v>51</v>
      </c>
      <c r="D11" s="214">
        <v>166</v>
      </c>
      <c r="E11" s="215">
        <v>6113401.9299999997</v>
      </c>
    </row>
    <row r="12" spans="2:6" ht="10.9" customHeight="1" thickBot="1" x14ac:dyDescent="0.45">
      <c r="B12" s="216"/>
      <c r="C12" s="217"/>
      <c r="D12" s="218"/>
      <c r="E12" s="219"/>
    </row>
    <row r="13" spans="2:6" ht="34.5" customHeight="1" thickBot="1" x14ac:dyDescent="0.45">
      <c r="B13" s="212" t="s">
        <v>9</v>
      </c>
      <c r="C13" s="213" t="s">
        <v>52</v>
      </c>
      <c r="D13" s="214">
        <v>64</v>
      </c>
      <c r="E13" s="215">
        <v>61042529.729999997</v>
      </c>
    </row>
    <row r="14" spans="2:6" ht="15.75" customHeight="1" thickBot="1" x14ac:dyDescent="0.45">
      <c r="B14" s="216"/>
      <c r="C14" s="217"/>
      <c r="D14" s="218"/>
      <c r="E14" s="219"/>
    </row>
    <row r="15" spans="2:6" ht="32.25" customHeight="1" thickBot="1" x14ac:dyDescent="0.45">
      <c r="B15" s="212" t="s">
        <v>25</v>
      </c>
      <c r="C15" s="213" t="s">
        <v>53</v>
      </c>
      <c r="D15" s="214">
        <v>15</v>
      </c>
      <c r="E15" s="215">
        <v>297793663.82999998</v>
      </c>
    </row>
    <row r="16" spans="2:6" ht="12" customHeight="1" thickBot="1" x14ac:dyDescent="0.45">
      <c r="B16" s="216"/>
      <c r="C16" s="217"/>
      <c r="D16" s="218"/>
      <c r="E16" s="219"/>
    </row>
    <row r="17" spans="2:5" ht="31.5" customHeight="1" thickBot="1" x14ac:dyDescent="0.45">
      <c r="B17" s="212" t="str">
        <f>'[1]tipo de acto'!$B$26</f>
        <v>Licitación Abreviada Mejor Valor</v>
      </c>
      <c r="C17" s="213" t="s">
        <v>56</v>
      </c>
      <c r="D17" s="214">
        <v>2</v>
      </c>
      <c r="E17" s="215">
        <v>1821569.07</v>
      </c>
    </row>
    <row r="18" spans="2:5" ht="14.25" customHeight="1" thickBot="1" x14ac:dyDescent="0.45">
      <c r="B18" s="216"/>
      <c r="C18" s="229"/>
      <c r="D18" s="230"/>
      <c r="E18" s="231"/>
    </row>
    <row r="19" spans="2:5" ht="27" customHeight="1" thickBot="1" x14ac:dyDescent="0.45">
      <c r="B19" s="237" t="str">
        <f>'[1]tipo de acto'!$B$18</f>
        <v>Subasta</v>
      </c>
      <c r="C19" s="232" t="s">
        <v>256</v>
      </c>
      <c r="D19" s="214">
        <v>3</v>
      </c>
      <c r="E19" s="215">
        <v>63965.98</v>
      </c>
    </row>
    <row r="20" spans="2:5" ht="14.25" customHeight="1" thickBot="1" x14ac:dyDescent="0.45">
      <c r="B20" s="176"/>
      <c r="C20" s="240"/>
      <c r="D20" s="174"/>
      <c r="E20" s="241"/>
    </row>
    <row r="21" spans="2:5" ht="27" customHeight="1" thickBot="1" x14ac:dyDescent="0.45">
      <c r="B21" s="237" t="s">
        <v>264</v>
      </c>
      <c r="C21" s="239"/>
      <c r="D21" s="214">
        <v>2</v>
      </c>
      <c r="E21" s="215">
        <v>1796627.47</v>
      </c>
    </row>
    <row r="22" spans="2:5" ht="12" customHeight="1" thickBot="1" x14ac:dyDescent="0.45">
      <c r="B22" s="176"/>
      <c r="C22" s="240"/>
      <c r="D22" s="174"/>
      <c r="E22" s="241"/>
    </row>
    <row r="23" spans="2:5" ht="27" customHeight="1" thickBot="1" x14ac:dyDescent="0.45">
      <c r="B23" s="237" t="s">
        <v>286</v>
      </c>
      <c r="C23" s="239" t="s">
        <v>229</v>
      </c>
      <c r="D23" s="214">
        <v>2</v>
      </c>
      <c r="E23" s="215">
        <v>4010</v>
      </c>
    </row>
    <row r="24" spans="2:5" ht="13.5" customHeight="1" thickBot="1" x14ac:dyDescent="0.45">
      <c r="B24" s="233"/>
      <c r="C24" s="234"/>
      <c r="D24" s="235"/>
      <c r="E24" s="236"/>
    </row>
    <row r="25" spans="2:5" ht="43.5" customHeight="1" thickBot="1" x14ac:dyDescent="0.45">
      <c r="B25" s="220" t="s">
        <v>2</v>
      </c>
      <c r="C25" s="221"/>
      <c r="D25" s="222">
        <f>SUM(D11:D24)</f>
        <v>254</v>
      </c>
      <c r="E25" s="223">
        <f>SUM(E11:E24)</f>
        <v>368635768.01000005</v>
      </c>
    </row>
    <row r="26" spans="2:5" ht="12.75" customHeight="1" x14ac:dyDescent="0.4">
      <c r="B26" s="293"/>
      <c r="C26" s="293"/>
      <c r="D26" s="293"/>
      <c r="E26" s="293"/>
    </row>
    <row r="27" spans="2:5" ht="45.75" customHeight="1" x14ac:dyDescent="0.4">
      <c r="B27" s="46"/>
      <c r="C27" s="46"/>
      <c r="D27" s="46"/>
      <c r="E27" s="46"/>
    </row>
    <row r="28" spans="2:5" ht="15.75" customHeight="1" x14ac:dyDescent="0.4"/>
    <row r="29" spans="2:5" ht="36.75" customHeight="1" x14ac:dyDescent="0.4"/>
    <row r="30" spans="2:5" ht="15" customHeight="1" x14ac:dyDescent="0.4"/>
    <row r="32" spans="2:5" ht="17.25" customHeight="1" x14ac:dyDescent="0.4"/>
    <row r="33" spans="6:6" ht="27.75" customHeight="1" x14ac:dyDescent="0.4"/>
    <row r="34" spans="6:6" ht="39.75" customHeight="1" x14ac:dyDescent="0.4">
      <c r="F34" s="46"/>
    </row>
    <row r="35" spans="6:6" ht="22.5" customHeight="1" x14ac:dyDescent="0.4">
      <c r="F35" s="46"/>
    </row>
  </sheetData>
  <mergeCells count="9">
    <mergeCell ref="B26:E26"/>
    <mergeCell ref="B1:E1"/>
    <mergeCell ref="B2:E2"/>
    <mergeCell ref="B3:E3"/>
    <mergeCell ref="B4:E4"/>
    <mergeCell ref="B5:E5"/>
    <mergeCell ref="B6:E6"/>
    <mergeCell ref="B8:C8"/>
    <mergeCell ref="B7:E7"/>
  </mergeCells>
  <printOptions horizontalCentered="1"/>
  <pageMargins left="0" right="0" top="0" bottom="0" header="0" footer="0"/>
  <pageSetup paperSize="5"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B94D5C-A59D-42F5-8EEB-86E0D0843DD0}">
  <ds:schemaRefs>
    <ds:schemaRef ds:uri="http://schemas.microsoft.com/office/2006/documentManagement/types"/>
    <ds:schemaRef ds:uri="http://purl.org/dc/elements/1.1/"/>
    <ds:schemaRef ds:uri="30967b68-110e-4ce4-9c0a-a4d9d9e6f547"/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  <vt:lpstr>'todas las inst'!Títulos_a_imprimir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Marcelino Rivas</dc:creator>
  <cp:lastModifiedBy>Ana Rivera</cp:lastModifiedBy>
  <cp:lastPrinted>2024-01-11T15:17:43Z</cp:lastPrinted>
  <dcterms:created xsi:type="dcterms:W3CDTF">2015-05-27T20:39:48Z</dcterms:created>
  <dcterms:modified xsi:type="dcterms:W3CDTF">2024-01-11T15:24:37Z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